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05" tabRatio="723" firstSheet="1" activeTab="1"/>
  </bookViews>
  <sheets>
    <sheet name="功能说明" sheetId="8" state="hidden" r:id="rId1"/>
    <sheet name="医生" sheetId="1" r:id="rId2"/>
    <sheet name="门诊医护" sheetId="3" r:id="rId3"/>
    <sheet name="医生逻辑" sheetId="10" state="hidden" r:id="rId4"/>
    <sheet name="Sheet1 (2)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5" l="1"/>
  <c r="G51" i="5"/>
  <c r="F51" i="5"/>
  <c r="E51" i="5"/>
  <c r="H50" i="5"/>
  <c r="G50" i="5"/>
  <c r="F50" i="5"/>
  <c r="E50" i="5"/>
  <c r="H49" i="5"/>
  <c r="G49" i="5"/>
  <c r="F49" i="5"/>
  <c r="E49" i="5"/>
  <c r="H48" i="5"/>
  <c r="G48" i="5"/>
  <c r="F48" i="5"/>
  <c r="E48" i="5"/>
  <c r="H44" i="5"/>
  <c r="G44" i="5"/>
  <c r="F44" i="5"/>
  <c r="E44" i="5"/>
  <c r="H43" i="5"/>
  <c r="G43" i="5"/>
  <c r="F43" i="5"/>
  <c r="E43" i="5"/>
  <c r="H42" i="5"/>
  <c r="G42" i="5"/>
  <c r="F42" i="5"/>
  <c r="E42" i="5"/>
  <c r="H41" i="5"/>
  <c r="G41" i="5"/>
  <c r="F41" i="5"/>
  <c r="E41" i="5"/>
  <c r="H37" i="5"/>
  <c r="G37" i="5"/>
  <c r="F37" i="5"/>
  <c r="E37" i="5"/>
  <c r="H36" i="5"/>
  <c r="G36" i="5"/>
  <c r="F36" i="5"/>
  <c r="E36" i="5"/>
  <c r="H35" i="5"/>
  <c r="G35" i="5"/>
  <c r="F35" i="5"/>
  <c r="E35" i="5"/>
  <c r="H34" i="5"/>
  <c r="G34" i="5"/>
  <c r="F34" i="5"/>
  <c r="E34" i="5"/>
  <c r="H30" i="5"/>
  <c r="G30" i="5"/>
  <c r="F30" i="5"/>
  <c r="E30" i="5"/>
  <c r="H29" i="5"/>
  <c r="G29" i="5"/>
  <c r="F29" i="5"/>
  <c r="E29" i="5"/>
  <c r="H28" i="5"/>
  <c r="G28" i="5"/>
  <c r="F28" i="5"/>
  <c r="E28" i="5"/>
  <c r="H27" i="5"/>
  <c r="G27" i="5"/>
  <c r="F27" i="5"/>
  <c r="E27" i="5"/>
  <c r="H23" i="5"/>
  <c r="G23" i="5"/>
  <c r="F23" i="5"/>
  <c r="E23" i="5"/>
  <c r="H22" i="5"/>
  <c r="G22" i="5"/>
  <c r="F22" i="5"/>
  <c r="E22" i="5"/>
  <c r="H21" i="5"/>
  <c r="G21" i="5"/>
  <c r="F21" i="5"/>
  <c r="E21" i="5"/>
  <c r="H20" i="5"/>
  <c r="G20" i="5"/>
  <c r="F20" i="5"/>
  <c r="E20" i="5"/>
  <c r="H16" i="5"/>
  <c r="G16" i="5"/>
  <c r="F16" i="5"/>
  <c r="E16" i="5"/>
  <c r="H15" i="5"/>
  <c r="G15" i="5"/>
  <c r="F15" i="5"/>
  <c r="E15" i="5"/>
  <c r="H14" i="5"/>
  <c r="G14" i="5"/>
  <c r="F14" i="5"/>
  <c r="E14" i="5"/>
  <c r="H13" i="5"/>
  <c r="G13" i="5"/>
  <c r="F13" i="5"/>
  <c r="E13" i="5"/>
  <c r="H9" i="5"/>
  <c r="G9" i="5"/>
  <c r="F9" i="5"/>
  <c r="E9" i="5"/>
  <c r="H8" i="5"/>
  <c r="G8" i="5"/>
  <c r="F8" i="5"/>
  <c r="E8" i="5"/>
  <c r="H7" i="5"/>
  <c r="G7" i="5"/>
  <c r="F7" i="5"/>
  <c r="E7" i="5"/>
  <c r="H6" i="5"/>
  <c r="G6" i="5"/>
  <c r="F6" i="5"/>
  <c r="E6" i="5"/>
  <c r="EL66" i="10"/>
  <c r="EL65" i="10"/>
  <c r="EL64" i="10"/>
  <c r="EL63" i="10"/>
  <c r="JZ62" i="10"/>
  <c r="JT62" i="10"/>
  <c r="JS62" i="10"/>
  <c r="JR62" i="10"/>
  <c r="JQ62" i="10"/>
  <c r="JD62" i="10"/>
  <c r="IX62" i="10"/>
  <c r="IW62" i="10"/>
  <c r="IV62" i="10"/>
  <c r="IU62" i="10"/>
  <c r="IF62" i="10"/>
  <c r="GZ62" i="10"/>
  <c r="FM62" i="10"/>
  <c r="EL62" i="10"/>
  <c r="DS62" i="10"/>
  <c r="DH62" i="10"/>
  <c r="BY62" i="10"/>
  <c r="AP62" i="10"/>
  <c r="JZ61" i="10"/>
  <c r="JD61" i="10"/>
  <c r="IF61" i="10"/>
  <c r="GZ61" i="10"/>
  <c r="FM61" i="10"/>
  <c r="EL61" i="10"/>
  <c r="DS61" i="10"/>
  <c r="DH61" i="10"/>
  <c r="BY61" i="10"/>
  <c r="AP61" i="10"/>
  <c r="JZ60" i="10"/>
  <c r="JD60" i="10"/>
  <c r="IF60" i="10"/>
  <c r="GZ60" i="10"/>
  <c r="FM60" i="10"/>
  <c r="EL60" i="10"/>
  <c r="DS60" i="10"/>
  <c r="DH60" i="10"/>
  <c r="BY60" i="10"/>
  <c r="AP60" i="10"/>
  <c r="JZ59" i="10"/>
  <c r="JD59" i="10"/>
  <c r="IF59" i="10"/>
  <c r="GZ59" i="10"/>
  <c r="FM59" i="10"/>
  <c r="DS59" i="10"/>
  <c r="DH59" i="10"/>
  <c r="BY59" i="10"/>
  <c r="AP59" i="10"/>
  <c r="JZ58" i="10"/>
  <c r="JD58" i="10"/>
  <c r="IF58" i="10"/>
  <c r="GZ58" i="10"/>
  <c r="FM58" i="10"/>
  <c r="DS58" i="10"/>
  <c r="DH58" i="10"/>
  <c r="BY58" i="10"/>
  <c r="AP58" i="10"/>
  <c r="JZ57" i="10"/>
  <c r="JD57" i="10"/>
  <c r="IF57" i="10"/>
  <c r="GZ57" i="10"/>
  <c r="FM57" i="10"/>
  <c r="EL57" i="10"/>
  <c r="DS57" i="10"/>
  <c r="DH57" i="10"/>
  <c r="BY57" i="10"/>
  <c r="AP57" i="10"/>
  <c r="JZ56" i="10"/>
  <c r="JQ56" i="10"/>
  <c r="JD56" i="10"/>
  <c r="IF56" i="10"/>
  <c r="GZ56" i="10"/>
  <c r="FM56" i="10"/>
  <c r="EL56" i="10"/>
  <c r="DS56" i="10"/>
  <c r="DH56" i="10"/>
  <c r="BY56" i="10"/>
  <c r="AP56" i="10"/>
  <c r="EL55" i="10"/>
  <c r="JZ54" i="10"/>
  <c r="JT54" i="10"/>
  <c r="JS54" i="10"/>
  <c r="JR54" i="10"/>
  <c r="JQ54" i="10"/>
  <c r="JD54" i="10"/>
  <c r="IX54" i="10"/>
  <c r="IW54" i="10"/>
  <c r="IV54" i="10"/>
  <c r="IU54" i="10"/>
  <c r="IF54" i="10"/>
  <c r="GZ54" i="10"/>
  <c r="FM54" i="10"/>
  <c r="EL54" i="10"/>
  <c r="DS54" i="10"/>
  <c r="DH54" i="10"/>
  <c r="BY54" i="10"/>
  <c r="AP54" i="10"/>
  <c r="JZ53" i="10"/>
  <c r="JD53" i="10"/>
  <c r="IF53" i="10"/>
  <c r="GZ53" i="10"/>
  <c r="FM53" i="10"/>
  <c r="EL53" i="10"/>
  <c r="DS53" i="10"/>
  <c r="DH53" i="10"/>
  <c r="BY53" i="10"/>
  <c r="AP53" i="10"/>
  <c r="JZ52" i="10"/>
  <c r="JD52" i="10"/>
  <c r="IF52" i="10"/>
  <c r="GZ52" i="10"/>
  <c r="FM52" i="10"/>
  <c r="EL52" i="10"/>
  <c r="DS52" i="10"/>
  <c r="DH52" i="10"/>
  <c r="BY52" i="10"/>
  <c r="AP52" i="10"/>
  <c r="JZ51" i="10"/>
  <c r="JD51" i="10"/>
  <c r="IF51" i="10"/>
  <c r="GZ51" i="10"/>
  <c r="FM51" i="10"/>
  <c r="EL51" i="10"/>
  <c r="DS51" i="10"/>
  <c r="DH51" i="10"/>
  <c r="BY51" i="10"/>
  <c r="AP51" i="10"/>
  <c r="JZ50" i="10"/>
  <c r="JD50" i="10"/>
  <c r="IF50" i="10"/>
  <c r="GZ50" i="10"/>
  <c r="FM50" i="10"/>
  <c r="DS50" i="10"/>
  <c r="DH50" i="10"/>
  <c r="BY50" i="10"/>
  <c r="AP50" i="10"/>
  <c r="JZ49" i="10"/>
  <c r="JD49" i="10"/>
  <c r="IF49" i="10"/>
  <c r="GZ49" i="10"/>
  <c r="FM49" i="10"/>
  <c r="DS49" i="10"/>
  <c r="DH49" i="10"/>
  <c r="BY49" i="10"/>
  <c r="AP49" i="10"/>
  <c r="JZ48" i="10"/>
  <c r="JQ48" i="10"/>
  <c r="JD48" i="10"/>
  <c r="IF48" i="10"/>
  <c r="GZ48" i="10"/>
  <c r="FM48" i="10"/>
  <c r="EL48" i="10"/>
  <c r="DS48" i="10"/>
  <c r="DH48" i="10"/>
  <c r="BY48" i="10"/>
  <c r="AP48" i="10"/>
  <c r="EL47" i="10"/>
  <c r="JZ46" i="10"/>
  <c r="JT46" i="10"/>
  <c r="JS46" i="10"/>
  <c r="JR46" i="10"/>
  <c r="JQ46" i="10"/>
  <c r="JD46" i="10"/>
  <c r="IX46" i="10"/>
  <c r="IW46" i="10"/>
  <c r="IV46" i="10"/>
  <c r="IU46" i="10"/>
  <c r="IF46" i="10"/>
  <c r="GZ46" i="10"/>
  <c r="FM46" i="10"/>
  <c r="EL46" i="10"/>
  <c r="DS46" i="10"/>
  <c r="DH46" i="10"/>
  <c r="BY46" i="10"/>
  <c r="AP46" i="10"/>
  <c r="JZ45" i="10"/>
  <c r="JD45" i="10"/>
  <c r="IF45" i="10"/>
  <c r="GZ45" i="10"/>
  <c r="FM45" i="10"/>
  <c r="EL45" i="10"/>
  <c r="DS45" i="10"/>
  <c r="DH45" i="10"/>
  <c r="BY45" i="10"/>
  <c r="AP45" i="10"/>
  <c r="JZ44" i="10"/>
  <c r="JD44" i="10"/>
  <c r="IF44" i="10"/>
  <c r="GZ44" i="10"/>
  <c r="FM44" i="10"/>
  <c r="EL44" i="10"/>
  <c r="DS44" i="10"/>
  <c r="DH44" i="10"/>
  <c r="BY44" i="10"/>
  <c r="AP44" i="10"/>
  <c r="JZ43" i="10"/>
  <c r="JD43" i="10"/>
  <c r="IF43" i="10"/>
  <c r="GZ43" i="10"/>
  <c r="FM43" i="10"/>
  <c r="EL43" i="10"/>
  <c r="DS43" i="10"/>
  <c r="DH43" i="10"/>
  <c r="BY43" i="10"/>
  <c r="AP43" i="10"/>
  <c r="JZ42" i="10"/>
  <c r="JD42" i="10"/>
  <c r="IF42" i="10"/>
  <c r="GZ42" i="10"/>
  <c r="FM42" i="10"/>
  <c r="EL42" i="10"/>
  <c r="DS42" i="10"/>
  <c r="DH42" i="10"/>
  <c r="BY42" i="10"/>
  <c r="AP42" i="10"/>
  <c r="JZ41" i="10"/>
  <c r="JD41" i="10"/>
  <c r="IF41" i="10"/>
  <c r="GZ41" i="10"/>
  <c r="FM41" i="10"/>
  <c r="DS41" i="10"/>
  <c r="DH41" i="10"/>
  <c r="BY41" i="10"/>
  <c r="AP41" i="10"/>
  <c r="JZ40" i="10"/>
  <c r="JQ40" i="10"/>
  <c r="JD40" i="10"/>
  <c r="IF40" i="10"/>
  <c r="GZ40" i="10"/>
  <c r="FM40" i="10"/>
  <c r="DS40" i="10"/>
  <c r="DH40" i="10"/>
  <c r="BY40" i="10"/>
  <c r="AP40" i="10"/>
  <c r="EL39" i="10"/>
  <c r="JZ38" i="10"/>
  <c r="JT38" i="10"/>
  <c r="JS38" i="10"/>
  <c r="JR38" i="10"/>
  <c r="JQ38" i="10"/>
  <c r="JD38" i="10"/>
  <c r="IX38" i="10"/>
  <c r="IW38" i="10"/>
  <c r="IV38" i="10"/>
  <c r="IU38" i="10"/>
  <c r="IF38" i="10"/>
  <c r="GZ38" i="10"/>
  <c r="FM38" i="10"/>
  <c r="EL38" i="10"/>
  <c r="DS38" i="10"/>
  <c r="DH38" i="10"/>
  <c r="BY38" i="10"/>
  <c r="AP38" i="10"/>
  <c r="JZ37" i="10"/>
  <c r="JD37" i="10"/>
  <c r="IF37" i="10"/>
  <c r="GZ37" i="10"/>
  <c r="FM37" i="10"/>
  <c r="EL37" i="10"/>
  <c r="DS37" i="10"/>
  <c r="DH37" i="10"/>
  <c r="BY37" i="10"/>
  <c r="AP37" i="10"/>
  <c r="JZ36" i="10"/>
  <c r="JD36" i="10"/>
  <c r="IF36" i="10"/>
  <c r="GZ36" i="10"/>
  <c r="FM36" i="10"/>
  <c r="EL36" i="10"/>
  <c r="DS36" i="10"/>
  <c r="DH36" i="10"/>
  <c r="BY36" i="10"/>
  <c r="AP36" i="10"/>
  <c r="G36" i="10"/>
  <c r="F36" i="10"/>
  <c r="JZ35" i="10"/>
  <c r="JD35" i="10"/>
  <c r="IF35" i="10"/>
  <c r="GZ35" i="10"/>
  <c r="FM35" i="10"/>
  <c r="EL35" i="10"/>
  <c r="DS35" i="10"/>
  <c r="DH35" i="10"/>
  <c r="BY35" i="10"/>
  <c r="AP35" i="10"/>
  <c r="G35" i="10"/>
  <c r="JZ34" i="10"/>
  <c r="JD34" i="10"/>
  <c r="IF34" i="10"/>
  <c r="GZ34" i="10"/>
  <c r="FM34" i="10"/>
  <c r="EL34" i="10"/>
  <c r="DS34" i="10"/>
  <c r="DH34" i="10"/>
  <c r="BY34" i="10"/>
  <c r="AP34" i="10"/>
  <c r="G34" i="10"/>
  <c r="JZ33" i="10"/>
  <c r="JD33" i="10"/>
  <c r="IF33" i="10"/>
  <c r="GZ33" i="10"/>
  <c r="FM33" i="10"/>
  <c r="EL33" i="10"/>
  <c r="DS33" i="10"/>
  <c r="DH33" i="10"/>
  <c r="BY33" i="10"/>
  <c r="AP33" i="10"/>
  <c r="G33" i="10"/>
  <c r="JZ32" i="10"/>
  <c r="JQ32" i="10"/>
  <c r="JD32" i="10"/>
  <c r="IF32" i="10"/>
  <c r="GZ32" i="10"/>
  <c r="FM32" i="10"/>
  <c r="DS32" i="10"/>
  <c r="DH32" i="10"/>
  <c r="BY32" i="10"/>
  <c r="AP32" i="10"/>
  <c r="G32" i="10"/>
  <c r="F32" i="10"/>
  <c r="JZ30" i="10"/>
  <c r="JT30" i="10"/>
  <c r="JS30" i="10"/>
  <c r="JR30" i="10"/>
  <c r="JQ30" i="10"/>
  <c r="JD30" i="10"/>
  <c r="IX30" i="10"/>
  <c r="IW30" i="10"/>
  <c r="IV30" i="10"/>
  <c r="IU30" i="10"/>
  <c r="IF30" i="10"/>
  <c r="GZ30" i="10"/>
  <c r="FM30" i="10"/>
  <c r="EL30" i="10"/>
  <c r="DS30" i="10"/>
  <c r="DH30" i="10"/>
  <c r="BY30" i="10"/>
  <c r="AP30" i="10"/>
  <c r="JZ29" i="10"/>
  <c r="JD29" i="10"/>
  <c r="IF29" i="10"/>
  <c r="GZ29" i="10"/>
  <c r="FM29" i="10"/>
  <c r="EL29" i="10"/>
  <c r="DS29" i="10"/>
  <c r="DH29" i="10"/>
  <c r="BY29" i="10"/>
  <c r="AP29" i="10"/>
  <c r="G29" i="10"/>
  <c r="F29" i="10"/>
  <c r="JZ28" i="10"/>
  <c r="JD28" i="10"/>
  <c r="IF28" i="10"/>
  <c r="GZ28" i="10"/>
  <c r="FM28" i="10"/>
  <c r="EL28" i="10"/>
  <c r="DS28" i="10"/>
  <c r="DH28" i="10"/>
  <c r="BY28" i="10"/>
  <c r="AP28" i="10"/>
  <c r="G28" i="10"/>
  <c r="F28" i="10"/>
  <c r="JZ27" i="10"/>
  <c r="JD27" i="10"/>
  <c r="IF27" i="10"/>
  <c r="GZ27" i="10"/>
  <c r="FM27" i="10"/>
  <c r="EL27" i="10"/>
  <c r="DS27" i="10"/>
  <c r="DH27" i="10"/>
  <c r="BY27" i="10"/>
  <c r="AP27" i="10"/>
  <c r="G27" i="10"/>
  <c r="F27" i="10"/>
  <c r="JZ26" i="10"/>
  <c r="JD26" i="10"/>
  <c r="IF26" i="10"/>
  <c r="GZ26" i="10"/>
  <c r="FM26" i="10"/>
  <c r="EL26" i="10"/>
  <c r="DS26" i="10"/>
  <c r="DH26" i="10"/>
  <c r="BY26" i="10"/>
  <c r="AP26" i="10"/>
  <c r="G26" i="10"/>
  <c r="JZ25" i="10"/>
  <c r="JD25" i="10"/>
  <c r="IF25" i="10"/>
  <c r="GZ25" i="10"/>
  <c r="FM25" i="10"/>
  <c r="EL25" i="10"/>
  <c r="DS25" i="10"/>
  <c r="DH25" i="10"/>
  <c r="BY25" i="10"/>
  <c r="AP25" i="10"/>
  <c r="G25" i="10"/>
  <c r="JZ24" i="10"/>
  <c r="JQ24" i="10"/>
  <c r="JD24" i="10"/>
  <c r="IF24" i="10"/>
  <c r="GZ24" i="10"/>
  <c r="FM24" i="10"/>
  <c r="EL24" i="10"/>
  <c r="DS24" i="10"/>
  <c r="DH24" i="10"/>
  <c r="BY24" i="10"/>
  <c r="AP24" i="10"/>
  <c r="G24" i="10"/>
  <c r="F24" i="10"/>
  <c r="HC23" i="10"/>
  <c r="JZ22" i="10"/>
  <c r="JY22" i="10"/>
  <c r="JX22" i="10"/>
  <c r="JW22" i="10"/>
  <c r="JV22" i="10"/>
  <c r="JD22" i="10"/>
  <c r="JC22" i="10"/>
  <c r="JB22" i="10"/>
  <c r="JA22" i="10"/>
  <c r="IZ22" i="10"/>
  <c r="IF22" i="10"/>
  <c r="IE22" i="10"/>
  <c r="ID22" i="10"/>
  <c r="IC22" i="10"/>
  <c r="IB22" i="10"/>
  <c r="FK22" i="10"/>
  <c r="FJ22" i="10"/>
  <c r="FI22" i="10"/>
  <c r="FH22" i="10"/>
  <c r="DQ22" i="10"/>
  <c r="DP22" i="10"/>
  <c r="JZ21" i="10"/>
  <c r="JY21" i="10"/>
  <c r="JX21" i="10"/>
  <c r="JW21" i="10"/>
  <c r="JV21" i="10"/>
  <c r="JD21" i="10"/>
  <c r="JC21" i="10"/>
  <c r="JB21" i="10"/>
  <c r="JA21" i="10"/>
  <c r="IZ21" i="10"/>
  <c r="IF21" i="10"/>
  <c r="IE21" i="10"/>
  <c r="IC21" i="10"/>
  <c r="IB21" i="10"/>
  <c r="EA21" i="10"/>
  <c r="DZ21" i="10"/>
  <c r="DY21" i="10"/>
  <c r="CU21" i="10"/>
  <c r="BL21" i="10"/>
  <c r="AC21" i="10"/>
  <c r="JX20" i="10"/>
  <c r="JW20" i="10"/>
  <c r="JF20" i="10"/>
  <c r="JB20" i="10"/>
  <c r="JA20" i="10"/>
  <c r="IJ20" i="10"/>
  <c r="IF20" i="10"/>
  <c r="ID20" i="10"/>
  <c r="IC20" i="10"/>
  <c r="IB20" i="10"/>
  <c r="CR20" i="10"/>
  <c r="BI20" i="10"/>
  <c r="Z20" i="10"/>
  <c r="GG19" i="10"/>
  <c r="GE19" i="10"/>
  <c r="CR19" i="10"/>
  <c r="CP19" i="10"/>
  <c r="BI19" i="10"/>
  <c r="BG19" i="10"/>
  <c r="Z19" i="10"/>
  <c r="X19" i="10"/>
  <c r="IE18" i="10"/>
  <c r="IC18" i="10"/>
  <c r="GE18" i="10"/>
  <c r="CP18" i="10"/>
  <c r="BG18" i="10"/>
  <c r="X18" i="10"/>
  <c r="GG17" i="10"/>
  <c r="GE17" i="10"/>
  <c r="CR17" i="10"/>
  <c r="CP17" i="10"/>
  <c r="BI17" i="10"/>
  <c r="BG17" i="10"/>
  <c r="Z17" i="10"/>
  <c r="X17" i="10"/>
  <c r="GE16" i="10"/>
  <c r="CP16" i="10"/>
  <c r="BG16" i="10"/>
  <c r="X16" i="10"/>
  <c r="GE15" i="10"/>
  <c r="CR15" i="10"/>
  <c r="CP15" i="10"/>
  <c r="BI15" i="10"/>
  <c r="BG15" i="10"/>
  <c r="Z15" i="10"/>
  <c r="X15" i="10"/>
  <c r="CP14" i="10"/>
  <c r="BG14" i="10"/>
  <c r="X14" i="10"/>
  <c r="D12" i="10"/>
  <c r="D11" i="10"/>
  <c r="FS9" i="10"/>
  <c r="FS8" i="10"/>
  <c r="FS7" i="10"/>
  <c r="FS6" i="10"/>
  <c r="J24" i="8"/>
  <c r="I24" i="8"/>
  <c r="H24" i="8"/>
  <c r="G24" i="8"/>
  <c r="F24" i="8"/>
  <c r="I23" i="8"/>
  <c r="H23" i="8"/>
  <c r="G23" i="8"/>
  <c r="F23" i="8"/>
  <c r="H22" i="8"/>
  <c r="G22" i="8"/>
  <c r="F22" i="8"/>
  <c r="G21" i="8"/>
  <c r="F21" i="8"/>
  <c r="F20" i="8"/>
  <c r="O14" i="8"/>
  <c r="N14" i="8"/>
  <c r="M14" i="8"/>
  <c r="L14" i="8"/>
  <c r="K14" i="8"/>
  <c r="J14" i="8"/>
  <c r="I14" i="8"/>
  <c r="H14" i="8"/>
  <c r="G14" i="8"/>
  <c r="F14" i="8"/>
  <c r="N13" i="8"/>
  <c r="M13" i="8"/>
  <c r="L13" i="8"/>
  <c r="K13" i="8"/>
  <c r="J13" i="8"/>
  <c r="I13" i="8"/>
  <c r="H13" i="8"/>
  <c r="G13" i="8"/>
  <c r="F13" i="8"/>
  <c r="M12" i="8"/>
  <c r="L12" i="8"/>
  <c r="K12" i="8"/>
  <c r="J12" i="8"/>
  <c r="I12" i="8"/>
  <c r="H12" i="8"/>
  <c r="G12" i="8"/>
  <c r="F12" i="8"/>
  <c r="L11" i="8"/>
  <c r="K11" i="8"/>
  <c r="J11" i="8"/>
  <c r="I11" i="8"/>
  <c r="H11" i="8"/>
  <c r="G11" i="8"/>
  <c r="F11" i="8"/>
  <c r="K10" i="8"/>
  <c r="J10" i="8"/>
  <c r="I10" i="8"/>
  <c r="H10" i="8"/>
  <c r="G10" i="8"/>
  <c r="F10" i="8"/>
  <c r="J9" i="8"/>
  <c r="I9" i="8"/>
  <c r="H9" i="8"/>
  <c r="G9" i="8"/>
  <c r="F9" i="8"/>
  <c r="I8" i="8"/>
  <c r="H8" i="8"/>
  <c r="G8" i="8"/>
  <c r="F8" i="8"/>
  <c r="H7" i="8"/>
  <c r="G7" i="8"/>
  <c r="F7" i="8"/>
  <c r="G6" i="8"/>
  <c r="F6" i="8"/>
  <c r="F5" i="8"/>
</calcChain>
</file>

<file path=xl/sharedStrings.xml><?xml version="1.0" encoding="utf-8"?>
<sst xmlns="http://schemas.openxmlformats.org/spreadsheetml/2006/main" count="6882" uniqueCount="282">
  <si>
    <t>医生排班冲突规则</t>
  </si>
  <si>
    <t>医生功能介绍</t>
  </si>
  <si>
    <t>(包含1/2/3)</t>
  </si>
  <si>
    <t>有上下午</t>
  </si>
  <si>
    <t>有全天、上下午</t>
  </si>
  <si>
    <t>输入的当天上班人员如果为前一天夜班(除夜门诊外)，输入时会有弹框提示，禁止输入</t>
  </si>
  <si>
    <t>门诊全天</t>
  </si>
  <si>
    <t>门诊上午</t>
  </si>
  <si>
    <t>门诊下午</t>
  </si>
  <si>
    <t>夜门诊</t>
  </si>
  <si>
    <t>体检上午</t>
  </si>
  <si>
    <t>会诊下午</t>
  </si>
  <si>
    <t>激光</t>
  </si>
  <si>
    <t>手术</t>
  </si>
  <si>
    <t>病房白班全天</t>
  </si>
  <si>
    <t>病房白班上午</t>
  </si>
  <si>
    <t>病房夜班</t>
  </si>
  <si>
    <t>当天夜班人员和第二天上班人员(除夜门诊外)重复时，夜班人员高亮背景提示，弹框禁止输入</t>
  </si>
  <si>
    <t>门诊全天(包含1/2/3)</t>
  </si>
  <si>
    <t>X</t>
  </si>
  <si>
    <t>√</t>
  </si>
  <si>
    <t>表示自己跟自己，不考虑</t>
  </si>
  <si>
    <t>排班冲突规则如右表</t>
  </si>
  <si>
    <t>门诊上午(包含1/2/3)</t>
  </si>
  <si>
    <t>表示两者不能重复冲突</t>
  </si>
  <si>
    <t>可在sheet“医生单人排班查看”中单独高亮显示某个人的班次（通过下拉菜单筛选所需查看人员）</t>
  </si>
  <si>
    <t>门诊下午(包含1/2/3)</t>
  </si>
  <si>
    <t>表示两者可以重复</t>
  </si>
  <si>
    <t>如增加医生排班人员，直接在sheet"医生上班天数统计表"中将“预备*”改为需要变更的名字即可</t>
  </si>
  <si>
    <t>检1</t>
  </si>
  <si>
    <t>检2</t>
  </si>
  <si>
    <t>干眼</t>
  </si>
  <si>
    <t>治疗</t>
  </si>
  <si>
    <t>收尾</t>
  </si>
  <si>
    <t>9月眼科门诊</t>
  </si>
  <si>
    <t>星期一</t>
  </si>
  <si>
    <t>星期二</t>
  </si>
  <si>
    <t>星期三</t>
  </si>
  <si>
    <t>星期四</t>
  </si>
  <si>
    <t>星期五</t>
  </si>
  <si>
    <t>星期六</t>
  </si>
  <si>
    <t>星期日</t>
  </si>
  <si>
    <t>门诊1</t>
  </si>
  <si>
    <t>王凡寅</t>
  </si>
  <si>
    <t>张建军</t>
  </si>
  <si>
    <t>关新辉</t>
  </si>
  <si>
    <t>李爽</t>
  </si>
  <si>
    <t>张建军(专科)</t>
  </si>
  <si>
    <t>聂鑫(专科)</t>
  </si>
  <si>
    <t>门诊2</t>
  </si>
  <si>
    <t>彭艳阳</t>
  </si>
  <si>
    <t>聂鑫</t>
  </si>
  <si>
    <t>蒋燕铌</t>
  </si>
  <si>
    <t>聂鑫（上午）</t>
  </si>
  <si>
    <t>门诊3</t>
  </si>
  <si>
    <t>蒋燕铌（上午）</t>
  </si>
  <si>
    <t>王凡寅（下午）</t>
  </si>
  <si>
    <t>李爽（专科）</t>
  </si>
  <si>
    <t>彭艳阳（上午）</t>
  </si>
  <si>
    <t>李爽(上午)</t>
  </si>
  <si>
    <t>聂鑫（专科）</t>
  </si>
  <si>
    <t>聂鑫、彭艳阳（上午）</t>
  </si>
  <si>
    <t>李爽（上午）</t>
  </si>
  <si>
    <t>王凡寅（上午）</t>
  </si>
  <si>
    <t>9月排班表</t>
  </si>
  <si>
    <t>日期</t>
  </si>
  <si>
    <t>涂蓉蓉</t>
  </si>
  <si>
    <t>郭艳平</t>
  </si>
  <si>
    <t>吴嘉丽</t>
  </si>
  <si>
    <t>休息</t>
  </si>
  <si>
    <t>黄彩美</t>
  </si>
  <si>
    <t>刘涛</t>
  </si>
  <si>
    <t>王洪梅</t>
  </si>
  <si>
    <t>肖颖翠</t>
  </si>
  <si>
    <t>countifs需要数据区域的行列数一样</t>
  </si>
  <si>
    <t>单人无午</t>
  </si>
  <si>
    <t>COUNTIF(医生!$C5,"*"&amp;"午"&amp;"*")=0</t>
  </si>
  <si>
    <t>单人有上午</t>
  </si>
  <si>
    <t>COUNTIF(医生!$C5,"*"&amp;"上午"&amp;"*")=1</t>
  </si>
  <si>
    <t>单人有下午</t>
  </si>
  <si>
    <t>COUNTIF(医生!$C5,"*"&amp;"下午"&amp;"*")=1</t>
  </si>
  <si>
    <t>单人无+</t>
  </si>
  <si>
    <t>A</t>
  </si>
  <si>
    <r>
      <rPr>
        <sz val="11"/>
        <color theme="1"/>
        <rFont val="等线"/>
        <family val="3"/>
        <charset val="134"/>
        <scheme val="minor"/>
      </rPr>
      <t>IF(COUNTIFS(医生!$C$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,"&lt;&gt;*午*",医生!$C$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,"&lt;&gt;")=1,
COUNTIFS(医生!</t>
    </r>
    <r>
      <rPr>
        <sz val="11"/>
        <color rgb="FF00B0F0"/>
        <rFont val="等线"/>
        <family val="3"/>
        <charset val="134"/>
        <scheme val="minor"/>
      </rPr>
      <t>$C$5:$C$7</t>
    </r>
    <r>
      <rPr>
        <sz val="11"/>
        <color theme="1"/>
        <rFont val="等线"/>
        <family val="3"/>
        <charset val="134"/>
        <scheme val="minor"/>
      </rPr>
      <t>,"*"&amp;医生!$C$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&amp;"*")+
COUNTIFS(医生!$C$9:$C$10,"*"&amp;医生!$C$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&amp;"*")+
COUNTIFS(医生!$C$13:$C$14,"*"&amp;医生!$C$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&amp;"*")&gt;1)</t>
    </r>
  </si>
  <si>
    <t>A+B</t>
  </si>
  <si>
    <r>
      <rPr>
        <sz val="11"/>
        <color theme="1"/>
        <rFont val="等线"/>
        <family val="3"/>
        <charset val="134"/>
        <scheme val="minor"/>
      </rPr>
      <t>门诊+体检+病房白班
IF(COUNTIFS(医生!$C$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,"*"&amp;"上午"&amp;"*")=1,
COUNTIFS(医生!</t>
    </r>
    <r>
      <rPr>
        <sz val="11"/>
        <color rgb="FF00B0F0"/>
        <rFont val="等线"/>
        <family val="3"/>
        <charset val="134"/>
        <scheme val="minor"/>
      </rPr>
      <t>$C$5:$C$7,</t>
    </r>
    <r>
      <rPr>
        <sz val="11"/>
        <color theme="1"/>
        <rFont val="等线"/>
        <family val="3"/>
        <charset val="134"/>
        <scheme val="minor"/>
      </rPr>
      <t>"*"&amp;LEFT(医生!$C$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,FIND("午",医生!$C$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)-3)&amp;"*")+
COUNTIFS(医生!$C$9,"*"&amp;LEFT(医生!$C$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,FIND("午",医生!$C$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)-3)&amp;"*")+
COUNTIFS(医生!$C$13,"*"&amp;LEFT(医生!$C$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,FIND("午",医生!$C$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)-3)&amp;"*")&gt;1)</t>
    </r>
  </si>
  <si>
    <t>（A+B上午的A）</t>
  </si>
  <si>
    <r>
      <rPr>
        <sz val="11"/>
        <color theme="1"/>
        <rFont val="等线"/>
        <family val="3"/>
        <charset val="134"/>
        <scheme val="minor"/>
      </rPr>
      <t>门诊+会诊+病房白班(A或A+B)+病房白班(A+B午中的A)
IF(COUNTIFS(医生!$C$</t>
    </r>
    <r>
      <rPr>
        <sz val="11"/>
        <color rgb="FFFF0000"/>
        <rFont val="等线"/>
        <family val="3"/>
        <charset val="134"/>
        <scheme val="minor"/>
      </rPr>
      <t>5,</t>
    </r>
    <r>
      <rPr>
        <sz val="11"/>
        <color theme="1"/>
        <rFont val="等线"/>
        <family val="3"/>
        <charset val="134"/>
        <scheme val="minor"/>
      </rPr>
      <t>"*"&amp;"下午"&amp;"*")=1,
COUNTIFS(医生</t>
    </r>
    <r>
      <rPr>
        <sz val="11"/>
        <color rgb="FF00B0F0"/>
        <rFont val="等线"/>
        <family val="3"/>
        <charset val="134"/>
        <scheme val="minor"/>
      </rPr>
      <t>!$C$5:$C$7</t>
    </r>
    <r>
      <rPr>
        <sz val="11"/>
        <color theme="1"/>
        <rFont val="等线"/>
        <family val="3"/>
        <charset val="134"/>
        <scheme val="minor"/>
      </rPr>
      <t>,"*"&amp;LEFT(医生!$C$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,FIND("午",医生!$C$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)-3)&amp;"*")+
COUNTIFS(医生!$C$10,"*"&amp;LEFT(医生!$C$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,FIND("午",医生!$C$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)-3)&amp;"*")+
COUNTIFS(医生!$C$13,"*"&amp;LEFT(医生!$C$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,FIND("午",医生!$C$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)-3)&amp;"*",医生!$C$13,"&lt;&gt;*午*")+
IF(COUNTIFS(医生!$C$13,"*"&amp;"午"&amp;"*"),IF(LEFT(医生!$C$13,FIND("+",医生!$C$13)-1)=LEFT(医生!$C$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,FIND("午",医生!$C$5)-3),1,0),0)+
COUNTIFS(医生!$C$14,"*"&amp;LEFT(医生!$C$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,FIND("午",医生!$C$</t>
    </r>
    <r>
      <rPr>
        <sz val="11"/>
        <color rgb="FFFF0000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>)-3)&amp;"*")&gt;1)</t>
    </r>
  </si>
  <si>
    <t>（A+B上午的B）</t>
  </si>
  <si>
    <t>没有午</t>
  </si>
  <si>
    <t>病房白班只有全天1或2</t>
  </si>
  <si>
    <t>有午,有+</t>
  </si>
  <si>
    <t>病房白班全天1+上午1</t>
  </si>
  <si>
    <t>非空</t>
  </si>
  <si>
    <t>"&lt;&gt;"</t>
  </si>
  <si>
    <t>不包含下午</t>
  </si>
  <si>
    <t>"&lt;&gt;*下午*"</t>
  </si>
  <si>
    <t>提取符号前人名</t>
  </si>
  <si>
    <t>LEFT(医生!$C$13,FIND("+",医生!$C$13)-1)</t>
  </si>
  <si>
    <t>提取符号后人名</t>
  </si>
  <si>
    <t>MID(医生!$C$13,FIND("+",医生!$C$13)+1,3)</t>
  </si>
  <si>
    <t>提取A+B(上午)中的B</t>
  </si>
  <si>
    <t>MID(LEFT(医生!$C$13,FIND("午",医生!$C$13)-3),FIND("+",LEFT(医生!$C$13,FIND("午",医生!$C$13)-3))+1,3)</t>
  </si>
  <si>
    <t>原来范围</t>
  </si>
  <si>
    <t>夜班与第二天重复禁止输入</t>
  </si>
  <si>
    <t>其它与前天夜班重复禁止输入</t>
  </si>
  <si>
    <t>新范围</t>
  </si>
  <si>
    <t>周最后一天</t>
  </si>
  <si>
    <t>IF(COUNTIFS(医生!$I$14,"&lt;&gt;")=1,COUNTIFS(医生!$C$19:$C$21,"*"&amp;医生!$I$14&amp;"*")+COUNTIFS(医生!$C$23:$C$27,"*"&amp;医生!$I$14&amp;"*")&gt;0)</t>
  </si>
  <si>
    <t>,"*"&amp;LEFT(医生!$C$5,FIND("午",医生!$C$5)-3)&amp;"*")</t>
  </si>
  <si>
    <t>（A）IF(COUNTIFS(医生!$C$13,"&lt;&gt;",医生!$C$13,"&lt;&gt;*+*")=1,COUNTIFS(医生!$C$5:$C$7,"*"&amp;医生!$C$13&amp;"*")+COUNTIFS(医生!$C$13,医生!$C$9,医生!$C$9,"&lt;&gt;")+COUNTIFS(医生!$C$13,医生!$C$10,医生!$C$10,"&lt;&gt;")&gt;0)
（A+B）IF(COUNTIFS(医生!$C$13,"*"&amp;"+"&amp;"*",医生!$C$13,"&lt;&gt;*午*")=1,COUNTIFS(医生!$C$5:$C$7,"*"&amp;LEFT(医生!$C$13,FIND("+",医生!$C$13)-1)&amp;"*")+COUNTIFS(医生!$C$5:$C$7,"*"&amp;MID(医生!$C$13,FIND("+",医生!$C$13)+1,3)&amp;"*")+COUNTIFS(医生!$C$9:$C$10,"*"&amp;LEFT(医生!$C$13,FIND("+",医生!$C$13)-1)&amp;"*")+COUNTIFS(医生!$C$9:$C$10,"*"&amp;MID(医生!$C$13,FIND("+",医生!$C$13)+1,3)&amp;"*")&gt;0)
（A+B上午的A）IF(COUNTIFS(医生!$C$13,"*"&amp;"上午"&amp;"*")=1,COUNTIFS(医生!$C$5:$C$7,"*"&amp;LEFT(医生!$C$13,FIND("+",医生!$C$13)-1)&amp;"*")+COUNTIFS(医生!$C$9:$C$10,"*"&amp;LEFT(医生!$C$13,FIND("+",医生!$C$13)-1)&amp;"*")&gt;0)
（A+B上午的B）IF(COUNTIFS(医生!$C$13,"*"&amp;"上午"&amp;"*")=1,COUNTIFS(医生!$C$5:$C$7,"&lt;&gt;*下午*",医生!$C$5:$C$7,"*"&amp;MID(LEFT(医生!$C$13,FIND("午",医生!$C$13)-3),FIND("+",医生!$C$13)+1,3)&amp;"*")+COUNTIFS(医生!$C$9,"*"&amp;MID(LEFT(医生!$C$13,FIND("午",医生!$C$13)-3),FIND("+",医生!$C$13)+1,3)&amp;"*")&gt;0)</t>
  </si>
  <si>
    <t>看第二天除夜门诊外是否有冲突</t>
  </si>
  <si>
    <t>IF(COUNTIFS(医生!$C$14,"&lt;&gt;")=1,COUNTIFS(医生!$D$5:$D$7,"*"&amp;医生!$C$14&amp;"*")+COUNTIFS(医生!$D$9:$D$13,"*"&amp;医生!$C$14&amp;"*")&gt;0)</t>
  </si>
  <si>
    <t>C夜班与后一天不重</t>
  </si>
  <si>
    <t>IF(COUNTIFS(医生!$C$14,"&lt;&gt;")=1,COUNTIFS(医生!$D$5:$D$7,"*"&amp;医生!$C$14&amp;"*")+COUNTIFS(医生!$D$9:$D$13,"*"&amp;医生!$C$14&amp;"*")&lt;1)</t>
  </si>
  <si>
    <t>门诊X所在行</t>
  </si>
  <si>
    <t>要查的范围</t>
  </si>
  <si>
    <t>IF(COUNTIFS(医生!$C$9,"&lt;&gt;")=1,COUNTIFS(医生!$C$5:$C$7,"*"&amp;医生!$C$9&amp;"*",医生!$C$5:$C$7,"&lt;&gt;*下午*")+COUNTIFS(医生!$C$13,"*"&amp;医生!$C$9&amp;"*")&gt;0)</t>
  </si>
  <si>
    <t>IF(COUNTIFS(医生!$C$10,"&lt;&gt;")=1,COUNTIFS(医生!$C$5:$C$7,"*"&amp;医生!$C$10&amp;"*",医生!$C$5:$C$7,"&lt;&gt;*上午*")+COUNTIFS(医生!$C$14,医生!$C$10)+COUNTIFS(医生!$C$13,"*"&amp;医生!$C$10&amp;"*",医生!$C$13,"&lt;&gt;*午*")+IF(COUNTIFS(医生!$C$13,"*"&amp;"午"&amp;"*"),COUNTIFS(医生!$C$10,"*"&amp;LEFT(医生!$C$13,FIND("+",医生!$C$13)-1)&amp;"*"))&gt;0)</t>
  </si>
  <si>
    <t>门1</t>
  </si>
  <si>
    <t>门3</t>
  </si>
  <si>
    <t>IF(COUNTIFS(医生!$C$14,"&lt;&gt;")=1,COUNTIFS(医生!$C$5:$C$7,"*"&amp;医生!$C$14&amp;"*",医生!$C$5:$C$7,"&lt;&gt;",医生!$C$5:$C$7,"&lt;&gt;*上午*")+COUNTIFS(医生!$C$8,医生!$C$14)+COUNTIFS(医生!$C$10,医生!$C$14)&gt;0)</t>
  </si>
  <si>
    <t xml:space="preserve">
C其它与前夜班不重</t>
  </si>
  <si>
    <t>IF(COUNTIFS(医生!$B$14,"&lt;&gt;")=1,COUNTIFS(医生!$C$5:$C$7,"*"&amp;医生!$B$14&amp;"*")+COUNTIFS(医生!$C$9:$C$13,"*"&amp;医生!$B$14&amp;"*")&lt;1)</t>
  </si>
  <si>
    <t>IF(COUNTIFS(医生!$B$14,"&lt;&gt;")=1,COUNTIFS(医生!$C$5:$C$7,"*"&amp;医生!$B$14&amp;"*")+COUNTIFS(医生!$C$9:$C$13,"*"&amp;医生!$B$14&amp;"*")&gt;0)</t>
  </si>
  <si>
    <t>班次</t>
  </si>
  <si>
    <t>逻辑</t>
  </si>
  <si>
    <t>公式（以C列为例）</t>
  </si>
  <si>
    <t>汇总公式</t>
  </si>
  <si>
    <t>固0</t>
  </si>
  <si>
    <t>固1</t>
  </si>
  <si>
    <t>固2</t>
  </si>
  <si>
    <t>列1</t>
  </si>
  <si>
    <t>体</t>
  </si>
  <si>
    <t>会</t>
  </si>
  <si>
    <t>白</t>
  </si>
  <si>
    <t>夜</t>
  </si>
  <si>
    <t>逗</t>
  </si>
  <si>
    <t>括</t>
  </si>
  <si>
    <t>固3</t>
  </si>
  <si>
    <t>固4</t>
  </si>
  <si>
    <t>固5</t>
  </si>
  <si>
    <t>固6</t>
  </si>
  <si>
    <t>固7</t>
  </si>
  <si>
    <t>固8</t>
  </si>
  <si>
    <t>固9</t>
  </si>
  <si>
    <t>固10</t>
  </si>
  <si>
    <t>固11</t>
  </si>
  <si>
    <t>固12</t>
  </si>
  <si>
    <t>固13</t>
  </si>
  <si>
    <t>固14</t>
  </si>
  <si>
    <t>固15</t>
  </si>
  <si>
    <t>固16</t>
  </si>
  <si>
    <t>固17</t>
  </si>
  <si>
    <t>固18</t>
  </si>
  <si>
    <t>固19</t>
  </si>
  <si>
    <t>固20</t>
  </si>
  <si>
    <t>固21</t>
  </si>
  <si>
    <t>夜门行</t>
  </si>
  <si>
    <t>夜班行</t>
  </si>
  <si>
    <t>行1</t>
  </si>
  <si>
    <t>行2</t>
  </si>
  <si>
    <t>固22</t>
  </si>
  <si>
    <t>固23</t>
  </si>
  <si>
    <t>固24</t>
  </si>
  <si>
    <t>固25</t>
  </si>
  <si>
    <t>固26</t>
  </si>
  <si>
    <t>固27</t>
  </si>
  <si>
    <t>固28</t>
  </si>
  <si>
    <t>夜门</t>
  </si>
  <si>
    <t>次日</t>
  </si>
  <si>
    <t>C5</t>
  </si>
  <si>
    <t>门诊(包含1/2/3)，
上午下午不会是同1人</t>
  </si>
  <si>
    <r>
      <rPr>
        <sz val="11"/>
        <color theme="1"/>
        <rFont val="等线"/>
        <family val="3"/>
        <charset val="134"/>
        <scheme val="minor"/>
      </rPr>
      <t>如果没有午，则是全天。除夜门诊、激光、手术外，其他单元格内查找是否</t>
    </r>
    <r>
      <rPr>
        <sz val="11"/>
        <color rgb="FFFF0000"/>
        <rFont val="等线"/>
        <family val="3"/>
        <charset val="134"/>
        <scheme val="minor"/>
      </rPr>
      <t>包含</t>
    </r>
    <r>
      <rPr>
        <sz val="11"/>
        <color theme="1"/>
        <rFont val="等线"/>
        <family val="3"/>
        <charset val="134"/>
        <scheme val="minor"/>
      </rPr>
      <t>该单元格的名字&gt;0,有冲突</t>
    </r>
  </si>
  <si>
    <t>IF(COUNTIFS(医生!$C$5,"&lt;&gt;*午*",医生!$C$5,"&lt;&gt;")=1,
COUNTIFS(医生!$C$5:$C$7,"*"&amp;医生!$C$5&amp;"*")+
COUNTIFS(医生!$C$9:$C$10,"*"&amp;医生!$C$5&amp;"*")+
COUNTIFS(医生!$C$13:$C$14,"*"&amp;医生!$C$5&amp;"*")&gt;1)</t>
  </si>
  <si>
    <t>OR(</t>
  </si>
  <si>
    <t>IF(COUNTIFS(医生!</t>
  </si>
  <si>
    <t>$</t>
  </si>
  <si>
    <t>C</t>
  </si>
  <si>
    <t>,</t>
  </si>
  <si>
    <t>)</t>
  </si>
  <si>
    <t>:</t>
  </si>
  <si>
    <t>,"&lt;&gt;*午*",医生!$</t>
  </si>
  <si>
    <t>,"&lt;&gt;*午*")+</t>
  </si>
  <si>
    <t>,"&lt;&gt;")=1,COUNTIFS(医生!</t>
  </si>
  <si>
    <t>,"*"&amp;医生!</t>
  </si>
  <si>
    <t>&amp;"*")+COUNTIFS(医生!</t>
  </si>
  <si>
    <t>&amp;"*")&gt;1)</t>
  </si>
  <si>
    <t>,"*"&amp;"上午"&amp;"*")=1,COUNTIFS(医生!</t>
  </si>
  <si>
    <t>,"*"&amp;"下午"&amp;"*")=1,COUNTIFS(医生!</t>
  </si>
  <si>
    <t>,"*"&amp;LEFT(医生!</t>
  </si>
  <si>
    <t>,FIND("午",医生!</t>
  </si>
  <si>
    <t>,FIND("+",医生!</t>
  </si>
  <si>
    <t>)-1)=LEFT(医生!</t>
  </si>
  <si>
    <t>)-3)&amp;"*")</t>
  </si>
  <si>
    <t>)-3)&amp;"*",医生!</t>
  </si>
  <si>
    <t>+COUNTIFS(医生!</t>
  </si>
  <si>
    <t>)-3),1,0),0)</t>
  </si>
  <si>
    <t>&gt;1)</t>
  </si>
  <si>
    <t>,"*"&amp;"午"&amp;"*"),IF(LEFT(医生!</t>
  </si>
  <si>
    <t>COUNTIFS(医生!</t>
  </si>
  <si>
    <t>医生!</t>
  </si>
  <si>
    <t>)&gt;0</t>
  </si>
  <si>
    <t>&amp;"*",医生!</t>
  </si>
  <si>
    <t>,"&lt;&gt;*下午*")+COUNTIFS(医生!</t>
  </si>
  <si>
    <t>&amp;"*")&gt;0)</t>
  </si>
  <si>
    <t>会诊</t>
  </si>
  <si>
    <t>,"*"&amp;"午"&amp;"*"),COUNTIFS(医生!</t>
  </si>
  <si>
    <t>,医生!</t>
  </si>
  <si>
    <t>)+COUNTIFS(医生!</t>
  </si>
  <si>
    <t>,"&lt;&gt;*上午*")+COUNTIFS(医生!</t>
  </si>
  <si>
    <t>)-1)&amp;"*"))&gt;0)</t>
  </si>
  <si>
    <t>病房白班</t>
  </si>
  <si>
    <t>,"&lt;&gt;*午*")=1,COUNTIFS(医生!</t>
  </si>
  <si>
    <t>,"&lt;&gt;",医生!</t>
  </si>
  <si>
    <t>,"&lt;&gt;*+*")=1,COUNTIFS(医生!</t>
  </si>
  <si>
    <t>,"*"&amp;"+"&amp;"*",医生!</t>
  </si>
  <si>
    <t>,"&lt;&gt;")&gt;0)</t>
  </si>
  <si>
    <t>,"&lt;&gt;")+COUNTIFS(医生!</t>
  </si>
  <si>
    <t>)-1)&amp;"*")+COUNTIFS(医生!</t>
  </si>
  <si>
    <t>)-1)&amp;"*")&gt;0)</t>
  </si>
  <si>
    <t>,"*"&amp;MID(医生!</t>
  </si>
  <si>
    <t>,"*"&amp;MID(LEFT(医生!</t>
  </si>
  <si>
    <t>,"&lt;&gt;*下午*",医生!</t>
  </si>
  <si>
    <t>)+1,3)&amp;"*")+COUNTIFS(医生!</t>
  </si>
  <si>
    <t>)+1,3)&amp;"*")&gt;0)</t>
  </si>
  <si>
    <t>)-3),FIND("+",医生!</t>
  </si>
  <si>
    <t>D</t>
  </si>
  <si>
    <t>)&gt;0)</t>
  </si>
  <si>
    <t>B</t>
  </si>
  <si>
    <t>&amp;"*")&lt;1)</t>
  </si>
  <si>
    <t>I</t>
  </si>
  <si>
    <t>C6</t>
  </si>
  <si>
    <r>
      <rPr>
        <sz val="11"/>
        <color theme="1"/>
        <rFont val="等线"/>
        <family val="3"/>
        <charset val="134"/>
        <scheme val="minor"/>
      </rPr>
      <t>如果有上午，则是门诊上午。先提取人名，然后在其他门诊，体检上午，病房白班 查找是否</t>
    </r>
    <r>
      <rPr>
        <sz val="11"/>
        <color rgb="FFFF0000"/>
        <rFont val="等线"/>
        <family val="3"/>
        <charset val="134"/>
        <scheme val="minor"/>
      </rPr>
      <t>包含</t>
    </r>
    <r>
      <rPr>
        <sz val="11"/>
        <color theme="1"/>
        <rFont val="等线"/>
        <family val="3"/>
        <charset val="134"/>
        <scheme val="minor"/>
      </rPr>
      <t>该单元格的名字&gt;0,有冲突</t>
    </r>
  </si>
  <si>
    <t>门诊+体检+病房白班
IF(COUNTIFS(医生!$C$5,"*"&amp;"上午"&amp;"*")=1,
COUNTIFS(医生!$C$5:$C$7,"*"&amp;LEFT(医生!$C$5,FIND("午",医生!$C$5)-3)&amp;"*")+
COUNTIFS(医生!$C$9,"*"&amp;LEFT(医生!$C$5,FIND("午",医生!$C$5)-3)&amp;"*")+
COUNTIFS(医生!$C$13,"*"&amp;LEFT(医生!$C$5,FIND("午",医生!$C$5)-3)&amp;"*")&gt;1)</t>
  </si>
  <si>
    <t>E</t>
  </si>
  <si>
    <t>C7</t>
  </si>
  <si>
    <r>
      <rPr>
        <sz val="11"/>
        <color theme="1"/>
        <rFont val="等线"/>
        <family val="3"/>
        <charset val="134"/>
        <scheme val="minor"/>
      </rPr>
      <t>如果有下午，则是门诊下午。先提取门诊人名，然后在其他门诊，会诊下午，</t>
    </r>
    <r>
      <rPr>
        <sz val="11"/>
        <color rgb="FFFF0000"/>
        <rFont val="等线"/>
        <family val="3"/>
        <charset val="134"/>
        <scheme val="minor"/>
      </rPr>
      <t>病房白班(仅全天，A或A+B)</t>
    </r>
    <r>
      <rPr>
        <sz val="11"/>
        <color theme="1"/>
        <rFont val="等线"/>
        <family val="3"/>
        <charset val="134"/>
        <scheme val="minor"/>
      </rPr>
      <t>，病房夜班 查找是否</t>
    </r>
    <r>
      <rPr>
        <sz val="11"/>
        <color rgb="FFFF0000"/>
        <rFont val="等线"/>
        <family val="3"/>
        <charset val="134"/>
        <scheme val="minor"/>
      </rPr>
      <t>包含</t>
    </r>
    <r>
      <rPr>
        <sz val="11"/>
        <color theme="1"/>
        <rFont val="等线"/>
        <family val="3"/>
        <charset val="134"/>
        <scheme val="minor"/>
      </rPr>
      <t>该单元格的名字&gt;0,有冲突</t>
    </r>
  </si>
  <si>
    <t>门诊+会诊+病房白班(A或A+B)+病房白班(A+B午中的A)
IF(COUNTIFS(医生!$C$5,"*"&amp;"下午"&amp;"*")=1,
COUNTIFS(医生!$C$5:$C$7,"*"&amp;LEFT(医生!$C$5,FIND("午",医生!$C$5)-3)&amp;"*")+
COUNTIFS(医生!$C$10,"*"&amp;LEFT(医生!$C$5,FIND("午",医生!$C$5)-3)&amp;"*")+
COUNTIFS(医生!$C$13,"*"&amp;LEFT(医生!$C$5,FIND("午",医生!$C$5)-3)&amp;"*",医生!$C$13,"&lt;&gt;*午*")+
IF(COUNTIFS(医生!$C$13,"*"&amp;"午"&amp;"*"),IF(LEFT(医生!$C$13,FIND("+",医生!$C$13)-1)=LEFT(医生!$C$5,FIND("午",医生!$C$5)-3),1,0),0)+
COUNTIFS(医生!$C$14,"*"&amp;LEFT(医生!$C$5,FIND("午",医生!$C$5)-3)&amp;"*")&gt;1)</t>
  </si>
  <si>
    <t>F</t>
  </si>
  <si>
    <t>C8</t>
  </si>
  <si>
    <t>在病房夜班查找是否有该单元格的名字&gt;0,有冲突</t>
  </si>
  <si>
    <t>COUNTIFS(医生!$C$14,医生!$C$8)&gt;0</t>
  </si>
  <si>
    <t>G</t>
  </si>
  <si>
    <t>C9</t>
  </si>
  <si>
    <r>
      <rPr>
        <sz val="11"/>
        <color theme="1"/>
        <rFont val="等线"/>
        <family val="3"/>
        <charset val="134"/>
        <scheme val="minor"/>
      </rPr>
      <t>在门诊</t>
    </r>
    <r>
      <rPr>
        <sz val="11"/>
        <color rgb="FFFF0000"/>
        <rFont val="等线"/>
        <family val="3"/>
        <charset val="134"/>
        <scheme val="minor"/>
      </rPr>
      <t>(全天和上午时)</t>
    </r>
    <r>
      <rPr>
        <sz val="11"/>
        <color theme="1"/>
        <rFont val="等线"/>
        <family val="3"/>
        <charset val="134"/>
        <scheme val="minor"/>
      </rPr>
      <t>、病房白班内查找是否包含该单元格的名字&gt;0,有冲突</t>
    </r>
  </si>
  <si>
    <t>门诊+病房
IF(COUNTIFS(医生!$C$9,"&lt;&gt;")=1,COUNTIFS(医生!$C$5:$C$7,"*"&amp;医生!$C$9&amp;"*",医生!$C$5:$C$7,"&lt;&gt;*下午*")+COUNTIFS(医生!$C$13,"*"&amp;医生!$C$9&amp;"*")&gt;0)</t>
  </si>
  <si>
    <t>H</t>
  </si>
  <si>
    <t>C10</t>
  </si>
  <si>
    <r>
      <rPr>
        <sz val="11"/>
        <color theme="1"/>
        <rFont val="等线"/>
        <family val="3"/>
        <charset val="134"/>
        <scheme val="minor"/>
      </rPr>
      <t>在门诊</t>
    </r>
    <r>
      <rPr>
        <sz val="11"/>
        <color rgb="FFFF0000"/>
        <rFont val="等线"/>
        <family val="3"/>
        <charset val="134"/>
        <scheme val="minor"/>
      </rPr>
      <t>(全天和下午时)</t>
    </r>
    <r>
      <rPr>
        <sz val="11"/>
        <color theme="1"/>
        <rFont val="等线"/>
        <family val="3"/>
        <charset val="134"/>
        <scheme val="minor"/>
      </rPr>
      <t>、</t>
    </r>
    <r>
      <rPr>
        <sz val="11"/>
        <color rgb="FFFF0000"/>
        <rFont val="等线"/>
        <family val="3"/>
        <charset val="134"/>
        <scheme val="minor"/>
      </rPr>
      <t>病房白班(仅全天，A或A+B，A+B午的A）</t>
    </r>
    <r>
      <rPr>
        <sz val="11"/>
        <color theme="1"/>
        <rFont val="等线"/>
        <family val="3"/>
        <charset val="134"/>
        <scheme val="minor"/>
      </rPr>
      <t>、病房夜班 内查找是否包含该单元格的名字&gt;0,有冲突</t>
    </r>
  </si>
  <si>
    <t>门诊+夜班+病房 白班全天（A或A+B）+病房 白班全天（A+B上午）
IF(COUNTIFS(医生!$C$10,"&lt;&gt;")=1,
COUNTIFS(医生!$C$5:$C$7,"*"&amp;医生!$C$10&amp;"*",医生!$C$5:$C$7,"&lt;&gt;*上午*")+
COUNTIFS(医生!$C$14,医生!$C$10)+
COUNTIFS(医生!$C$13,"*"&amp;医生!$C$10&amp;"*",医生!$C$13,"&lt;&gt;*午*")+
IF(COUNTIFS(医生!$C$13,"*"&amp;"午"&amp;"*"),COUNTIFS(医生!$C$10,"*"&amp;LEFT(医生!$C$13,FIND("+",医生!$C$13)-1)&amp;"*"))&gt;0)</t>
  </si>
  <si>
    <t>C11</t>
  </si>
  <si>
    <t>在门诊全天查找是否有该单元格的名字&gt;0,有冲突</t>
  </si>
  <si>
    <t>IF(COUNTIF(医生!$C$11,"&lt;&gt;")=1,COUNTIFS(医生!$C$5:$C$7,"*"&amp;医生!$C$11&amp;"*",医生!$C$5:$C$7,"&lt;&gt;*午*")&gt;0)</t>
  </si>
  <si>
    <t>C12</t>
  </si>
  <si>
    <t>IF(COUNTIF(医生!$C$12,"&lt;&gt;")=1,COUNTIFS(医生!$C$5:$C$7,"*"&amp;医生!$C$11&amp;"*",医生!$C$5:$C$7,"&lt;&gt;*午*")&gt;0)</t>
  </si>
  <si>
    <t>C13</t>
  </si>
  <si>
    <t>可能有+</t>
  </si>
  <si>
    <r>
      <rPr>
        <sz val="11"/>
        <color theme="1"/>
        <rFont val="等线"/>
        <family val="3"/>
        <charset val="134"/>
        <scheme val="minor"/>
      </rPr>
      <t>如果是</t>
    </r>
    <r>
      <rPr>
        <sz val="11"/>
        <color rgb="FFFF0000"/>
        <rFont val="等线"/>
        <family val="3"/>
        <charset val="134"/>
        <scheme val="minor"/>
      </rPr>
      <t>病房白班(仅全天时,仅1人没有+,或2人有+没有午），</t>
    </r>
    <r>
      <rPr>
        <sz val="11"/>
        <rFont val="等线"/>
        <family val="3"/>
        <charset val="134"/>
        <scheme val="minor"/>
      </rPr>
      <t>在门诊(1,2,3)内、体检、会诊单</t>
    </r>
    <r>
      <rPr>
        <sz val="11"/>
        <color theme="1"/>
        <rFont val="等线"/>
        <family val="3"/>
        <charset val="134"/>
        <scheme val="minor"/>
      </rPr>
      <t>元格内查找是否包含该单元格的名字&gt;0
1/C13不含+，非空白（1人全白），在5-7内找C13
2、C13含+不含午（2人全白）</t>
    </r>
  </si>
  <si>
    <t>（A）
IF(COUNTIFS(医生!$C$13,"&lt;&gt;",医生!$C$13,"&lt;&gt;*+*")=1,COUNTIFS(医生!$C$5:$C$7,"*"&amp;医生!$C$13&amp;"*")+COUNTIFS(医生!$C$13,医生!$C$9,医生!$C$9,"&lt;&gt;")+COUNTIFS(医生!$C$13,医生!$C$10,医生!$C$10,"&lt;&gt;")&gt;0)</t>
  </si>
  <si>
    <t>（A+B）
IF(COUNTIFS(医生!$C$13,"*"&amp;"+"&amp;"*",医生!$C$13,"&lt;&gt;*午*")=1,COUNTIFS(医生!$C$5:$C$7,"*"&amp;LEFT(医生!$C$13,FIND("+",医生!$C$13)-1)&amp;"*")+COUNTIFS(医生!$C$5:$C$7,"*"&amp;MID(医生!$C$13,FIND("+",医生!$C$13)+1,3)&amp;"*")+COUNTIFS(医生!$C$9:$C$10,"*"&amp;LEFT(医生!$C$13,FIND("+",医生!$C$13)-1)&amp;"*")+COUNTIFS(医生!$C$9:$C$10,"*"&amp;MID(医生!$C$13,FIND("+",医生!$C$13)+1,3)&amp;"*")&gt;0)</t>
  </si>
  <si>
    <t>（A+B上午的A）
IF(COUNTIFS(医生!$C$13,"*"&amp;"上午"&amp;"*")=1,COUNTIFS(医生!$C$5:$C$7,"*"&amp;LEFT(医生!$C$13,FIND("+",医生!$C$13)-1)&amp;"*")+COUNTIFS(医生!$C$9:$C$10,"*"&amp;LEFT(医生!$C$13,FIND("+",医生!$C$13)-1)&amp;"*")&gt;0)</t>
  </si>
  <si>
    <r>
      <rPr>
        <sz val="11"/>
        <color theme="1"/>
        <rFont val="等线"/>
        <family val="3"/>
        <charset val="134"/>
        <scheme val="minor"/>
      </rPr>
      <t>如果是</t>
    </r>
    <r>
      <rPr>
        <sz val="11"/>
        <color rgb="FFFF0000"/>
        <rFont val="等线"/>
        <family val="3"/>
        <charset val="134"/>
        <scheme val="minor"/>
      </rPr>
      <t>病房白班(仅上午时），</t>
    </r>
    <r>
      <rPr>
        <sz val="11"/>
        <rFont val="等线"/>
        <family val="3"/>
        <charset val="134"/>
        <scheme val="minor"/>
      </rPr>
      <t>如果是</t>
    </r>
    <r>
      <rPr>
        <sz val="11"/>
        <color rgb="FFFF0000"/>
        <rFont val="等线"/>
        <family val="3"/>
        <charset val="134"/>
        <scheme val="minor"/>
      </rPr>
      <t>门诊(仅全天、上午)</t>
    </r>
    <r>
      <rPr>
        <sz val="11"/>
        <rFont val="等线"/>
        <family val="3"/>
        <charset val="134"/>
        <scheme val="minor"/>
      </rPr>
      <t>内、体检单</t>
    </r>
    <r>
      <rPr>
        <sz val="11"/>
        <color theme="1"/>
        <rFont val="等线"/>
        <family val="3"/>
        <charset val="134"/>
        <scheme val="minor"/>
      </rPr>
      <t>元格内查找是否包含该单元格的名字&gt;0</t>
    </r>
  </si>
  <si>
    <t>（A+B上午的B）
IF(COUNTIFS(医生!$C$13,"*"&amp;"上午"&amp;"*")=1,COUNTIFS(医生!$C$5:$C$7,"&lt;&gt;*下午*",医生!$C$5:$C$7,"*"&amp;MID(LEFT(医生!$C$13,FIND("午",医生!$C$13)-3),FIND("+",医生!$C$13)+1,3)&amp;"*")+COUNTIFS(医生!$C$9,"*"&amp;MID(LEFT(医生!$C$13,FIND("午",医生!$C$13)-3),FIND("+",医生!$C$13)+1,3)&amp;"*")&gt;0)</t>
  </si>
  <si>
    <t>C14</t>
  </si>
  <si>
    <r>
      <rPr>
        <sz val="11"/>
        <color theme="1"/>
        <rFont val="等线"/>
        <family val="3"/>
        <charset val="134"/>
        <scheme val="minor"/>
      </rPr>
      <t>如果是</t>
    </r>
    <r>
      <rPr>
        <sz val="11"/>
        <color rgb="FFFF0000"/>
        <rFont val="等线"/>
        <family val="3"/>
        <charset val="134"/>
        <scheme val="minor"/>
      </rPr>
      <t>门诊(全天、下午)</t>
    </r>
    <r>
      <rPr>
        <sz val="11"/>
        <color theme="1"/>
        <rFont val="等线"/>
        <family val="3"/>
        <charset val="134"/>
        <scheme val="minor"/>
      </rPr>
      <t>内、夜门诊、会诊 单元格内查找是否包含该单元格的名字&gt;0
在第二天除夜门诊外的单元格查找是否含有当天夜班名字</t>
    </r>
  </si>
  <si>
    <t>IF(COUNTIFS(医生!$C$14,"&lt;&gt;")=1,COUNTIFS(医生!$C$5:$C$7,"*"&amp;医生!$C$14&amp;"*",医生!$C$5:$C$7,"&lt;&gt;",医生!$C$5:$C$7,"&lt;&gt;*上午*")+COUNTIFS(医生!$C$8,医生!$C$14)+COUNTIFS(医生!$C$10,医生!$C$14)&gt;0)
IF(COUNTIFS(医生!$C$14,"&lt;&gt;")=1,COUNTIFS(医生!$D$5:$D$7,"*"&amp;医生!$C$14&amp;"*")+COUNTIFS(医生!$D$9:$D$13,"*"&amp;医生!$C$14&amp;"*")&gt;0)</t>
  </si>
  <si>
    <t>夜班与第二天除夜门诊外的冲突，则禁止输入。</t>
  </si>
  <si>
    <t>第1周</t>
  </si>
  <si>
    <t>第2周</t>
  </si>
  <si>
    <t>第3周</t>
  </si>
  <si>
    <t>第4周</t>
  </si>
  <si>
    <t>1天</t>
  </si>
  <si>
    <t>门诊+手术/病房白班</t>
  </si>
  <si>
    <t>0.5天</t>
  </si>
  <si>
    <t>门诊+手术+病房白班</t>
  </si>
  <si>
    <t>夜门诊/激光</t>
  </si>
  <si>
    <t>2天</t>
  </si>
  <si>
    <t>夜班</t>
  </si>
  <si>
    <t>秦珊</t>
  </si>
  <si>
    <t>黄鹏</t>
  </si>
  <si>
    <t>肖子轩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</si>
</sst>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d"/>
  </numFmts>
  <fonts count="37" x14ac:knownFonts="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2"/>
      <color rgb="FF0070C0"/>
      <name val="宋体"/>
      <family val="3"/>
      <charset val="134"/>
    </font>
    <font>
      <sz val="12"/>
      <color theme="1"/>
      <name val="宋体"/>
      <family val="3"/>
      <charset val="134"/>
    </font>
    <font>
      <b/>
      <sz val="20"/>
      <color rgb="FF0088E8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rgb="FF00B050"/>
      <name val="宋体"/>
      <family val="3"/>
      <charset val="134"/>
    </font>
    <font>
      <b/>
      <sz val="12"/>
      <color rgb="FF002060"/>
      <name val="宋体"/>
      <family val="3"/>
      <charset val="134"/>
    </font>
    <font>
      <b/>
      <sz val="12"/>
      <color rgb="FF0070C0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 tint="0.34995574816125979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20"/>
      <color rgb="FF0088E8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b/>
      <sz val="12"/>
      <color theme="1"/>
      <name val="Arial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C00000"/>
      <name val="黑体"/>
      <family val="3"/>
      <charset val="134"/>
    </font>
    <font>
      <sz val="12"/>
      <name val="黑体"/>
      <family val="3"/>
      <charset val="134"/>
    </font>
    <font>
      <b/>
      <sz val="12"/>
      <color theme="1" tint="0.34998626667073579"/>
      <name val="宋体"/>
      <family val="3"/>
      <charset val="134"/>
    </font>
    <font>
      <sz val="12"/>
      <color theme="1"/>
      <name val="黑体"/>
      <family val="3"/>
      <charset val="134"/>
    </font>
    <font>
      <b/>
      <sz val="12"/>
      <color rgb="FFFF0000"/>
      <name val="黑体"/>
      <family val="3"/>
      <charset val="134"/>
    </font>
    <font>
      <b/>
      <sz val="12"/>
      <color theme="1"/>
      <name val="Times New Roman"/>
      <family val="1"/>
    </font>
    <font>
      <b/>
      <sz val="24"/>
      <color rgb="FFFF0000"/>
      <name val="等线"/>
      <family val="3"/>
      <charset val="134"/>
      <scheme val="minor"/>
    </font>
    <font>
      <b/>
      <sz val="24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B0F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66277047029022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0" tint="-4.9470503860591451E-2"/>
        <bgColor indexed="64"/>
      </patternFill>
    </fill>
    <fill>
      <patternFill patternType="solid">
        <fgColor theme="0" tint="-0.149449140903958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2"/>
      </left>
      <right style="thin">
        <color theme="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2"/>
      </right>
      <top style="medium">
        <color theme="1" tint="0.499984740745262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35" fillId="0" borderId="0" applyBorder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 wrapText="1"/>
    </xf>
    <xf numFmtId="0" fontId="0" fillId="0" borderId="0" xfId="0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0" fontId="0" fillId="10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0" xfId="0" applyFill="1" applyAlignment="1">
      <alignment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13" borderId="7" xfId="0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8" fontId="10" fillId="14" borderId="1" xfId="0" applyNumberFormat="1" applyFont="1" applyFill="1" applyBorder="1" applyAlignment="1">
      <alignment horizontal="center" vertical="center"/>
    </xf>
    <xf numFmtId="178" fontId="11" fillId="14" borderId="1" xfId="0" applyNumberFormat="1" applyFont="1" applyFill="1" applyBorder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9" fillId="14" borderId="1" xfId="0" applyNumberFormat="1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8" fillId="0" borderId="1" xfId="0" applyFont="1" applyBorder="1" applyProtection="1">
      <alignment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20" fillId="17" borderId="4" xfId="0" applyFont="1" applyFill="1" applyBorder="1" applyAlignment="1" applyProtection="1">
      <alignment horizontal="center" vertical="center"/>
      <protection locked="0"/>
    </xf>
    <xf numFmtId="0" fontId="20" fillId="17" borderId="1" xfId="0" applyFont="1" applyFill="1" applyBorder="1" applyAlignment="1" applyProtection="1">
      <alignment horizontal="center" vertical="center"/>
      <protection locked="0"/>
    </xf>
    <xf numFmtId="178" fontId="21" fillId="0" borderId="1" xfId="0" applyNumberFormat="1" applyFont="1" applyBorder="1" applyProtection="1">
      <alignment vertical="center"/>
      <protection locked="0"/>
    </xf>
    <xf numFmtId="178" fontId="22" fillId="8" borderId="1" xfId="0" applyNumberFormat="1" applyFont="1" applyFill="1" applyBorder="1" applyAlignment="1" applyProtection="1">
      <alignment horizontal="center" vertical="center"/>
      <protection locked="0"/>
    </xf>
    <xf numFmtId="178" fontId="23" fillId="8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7" fillId="18" borderId="1" xfId="0" applyFont="1" applyFill="1" applyBorder="1" applyAlignment="1" applyProtection="1">
      <alignment horizontal="center" vertical="center"/>
      <protection locked="0"/>
    </xf>
    <xf numFmtId="0" fontId="27" fillId="16" borderId="1" xfId="0" applyFont="1" applyFill="1" applyBorder="1" applyAlignment="1" applyProtection="1">
      <alignment horizontal="center" vertical="center"/>
      <protection locked="0"/>
    </xf>
    <xf numFmtId="178" fontId="21" fillId="0" borderId="1" xfId="0" applyNumberFormat="1" applyFont="1" applyBorder="1" applyAlignment="1" applyProtection="1">
      <alignment horizontal="center" vertical="center"/>
      <protection locked="0"/>
    </xf>
    <xf numFmtId="178" fontId="29" fillId="8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19" borderId="1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32" fillId="2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19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78" fontId="6" fillId="14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</dxfs>
  <tableStyles count="0" defaultTableStyle="TableStyleMedium2"/>
  <colors>
    <mruColors>
      <color rgb="FFFF3399"/>
      <color rgb="FF8F4159"/>
      <color rgb="FF993366"/>
      <color rgb="FFFF33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4832167</xdr:colOff>
      <xdr:row>1</xdr:row>
      <xdr:rowOff>108857</xdr:rowOff>
    </xdr:from>
    <xdr:to>
      <xdr:col>5</xdr:col>
      <xdr:colOff>857099</xdr:colOff>
      <xdr:row>8</xdr:row>
      <xdr:rowOff>55312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60715" y="286385"/>
          <a:ext cx="10607675" cy="2855595"/>
        </a:xfrm>
        <a:prstGeom prst="rect">
          <a:avLst/>
        </a:prstGeom>
      </xdr:spPr>
    </xdr:pic>
    <xdr:clientData/>
  </xdr:twoCellAnchor>
  <xdr:twoCellAnchor editAs="oneCell">
    <xdr:from>
      <xdr:col>3</xdr:col>
      <xdr:colOff>4974773</xdr:colOff>
      <xdr:row>8</xdr:row>
      <xdr:rowOff>163285</xdr:rowOff>
    </xdr:from>
    <xdr:to>
      <xdr:col>5</xdr:col>
      <xdr:colOff>969146</xdr:colOff>
      <xdr:row>18</xdr:row>
      <xdr:rowOff>383969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03590" y="3249930"/>
          <a:ext cx="10577195" cy="362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zoomScale="75" zoomScaleNormal="75" workbookViewId="0">
      <selection activeCell="C12" sqref="C12"/>
    </sheetView>
  </sheetViews>
  <sheetFormatPr defaultColWidth="8.75" defaultRowHeight="14.25" x14ac:dyDescent="0.2"/>
  <cols>
    <col min="1" max="1" width="3.625" style="86" customWidth="1"/>
    <col min="2" max="2" width="8.75" style="86"/>
    <col min="3" max="3" width="98.125" style="87" customWidth="1"/>
    <col min="4" max="4" width="5.625" style="86" customWidth="1"/>
    <col min="5" max="5" width="23.375" style="86" customWidth="1"/>
    <col min="6" max="13" width="11.375" style="86" customWidth="1"/>
    <col min="14" max="15" width="13.75" style="86" customWidth="1"/>
    <col min="16" max="16" width="9.625" style="86" customWidth="1"/>
    <col min="17" max="18" width="8.75" style="86"/>
    <col min="19" max="19" width="39.25" style="86" customWidth="1"/>
    <col min="20" max="16384" width="8.75" style="86"/>
  </cols>
  <sheetData>
    <row r="1" spans="2:19" ht="40.35" customHeight="1" x14ac:dyDescent="0.2">
      <c r="E1" s="98" t="s">
        <v>0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2:19" ht="34.700000000000003" customHeight="1" x14ac:dyDescent="0.2">
      <c r="B2" s="99" t="s">
        <v>1</v>
      </c>
      <c r="C2" s="99"/>
      <c r="F2" s="86" t="s">
        <v>2</v>
      </c>
      <c r="G2" s="86" t="s">
        <v>2</v>
      </c>
      <c r="H2" s="86" t="s">
        <v>2</v>
      </c>
      <c r="L2" s="94" t="s">
        <v>3</v>
      </c>
      <c r="M2" s="94" t="s">
        <v>4</v>
      </c>
    </row>
    <row r="3" spans="2:19" ht="25.35" customHeight="1" x14ac:dyDescent="0.2">
      <c r="B3" s="100">
        <v>1</v>
      </c>
      <c r="C3" s="21" t="s">
        <v>5</v>
      </c>
      <c r="E3" s="89"/>
      <c r="F3" s="89" t="s">
        <v>6</v>
      </c>
      <c r="G3" s="89" t="s">
        <v>7</v>
      </c>
      <c r="H3" s="89" t="s">
        <v>8</v>
      </c>
      <c r="I3" s="89" t="s">
        <v>9</v>
      </c>
      <c r="J3" s="89" t="s">
        <v>10</v>
      </c>
      <c r="K3" s="89" t="s">
        <v>11</v>
      </c>
      <c r="L3" s="89" t="s">
        <v>12</v>
      </c>
      <c r="M3" s="89" t="s">
        <v>13</v>
      </c>
      <c r="N3" s="89" t="s">
        <v>14</v>
      </c>
      <c r="O3" s="89" t="s">
        <v>15</v>
      </c>
      <c r="P3" s="89" t="s">
        <v>16</v>
      </c>
    </row>
    <row r="4" spans="2:19" ht="25.35" customHeight="1" x14ac:dyDescent="0.2">
      <c r="B4" s="101"/>
      <c r="C4" s="21" t="s">
        <v>17</v>
      </c>
      <c r="E4" s="89" t="s">
        <v>18</v>
      </c>
      <c r="F4" s="90"/>
      <c r="G4" s="91" t="s">
        <v>19</v>
      </c>
      <c r="H4" s="91" t="s">
        <v>19</v>
      </c>
      <c r="I4" s="95" t="s">
        <v>20</v>
      </c>
      <c r="J4" s="91" t="s">
        <v>19</v>
      </c>
      <c r="K4" s="91" t="s">
        <v>19</v>
      </c>
      <c r="L4" s="91" t="s">
        <v>19</v>
      </c>
      <c r="M4" s="91" t="s">
        <v>19</v>
      </c>
      <c r="N4" s="91" t="s">
        <v>19</v>
      </c>
      <c r="O4" s="91" t="s">
        <v>19</v>
      </c>
      <c r="P4" s="91" t="s">
        <v>19</v>
      </c>
      <c r="R4" s="96"/>
      <c r="S4" s="86" t="s">
        <v>21</v>
      </c>
    </row>
    <row r="5" spans="2:19" ht="21.6" customHeight="1" x14ac:dyDescent="0.2">
      <c r="B5" s="88">
        <v>2</v>
      </c>
      <c r="C5" s="14" t="s">
        <v>22</v>
      </c>
      <c r="E5" s="89" t="s">
        <v>23</v>
      </c>
      <c r="F5" s="92" t="str">
        <f>G4</f>
        <v>X</v>
      </c>
      <c r="G5" s="90"/>
      <c r="H5" s="91" t="s">
        <v>19</v>
      </c>
      <c r="I5" s="95" t="s">
        <v>20</v>
      </c>
      <c r="J5" s="91" t="s">
        <v>19</v>
      </c>
      <c r="K5" s="95" t="s">
        <v>20</v>
      </c>
      <c r="L5" s="95" t="s">
        <v>20</v>
      </c>
      <c r="M5" s="95" t="s">
        <v>20</v>
      </c>
      <c r="N5" s="91" t="s">
        <v>19</v>
      </c>
      <c r="O5" s="91" t="s">
        <v>19</v>
      </c>
      <c r="P5" s="95" t="s">
        <v>20</v>
      </c>
      <c r="R5" s="91" t="s">
        <v>19</v>
      </c>
      <c r="S5" s="86" t="s">
        <v>24</v>
      </c>
    </row>
    <row r="6" spans="2:19" ht="21.6" customHeight="1" x14ac:dyDescent="0.2">
      <c r="B6" s="93">
        <v>3</v>
      </c>
      <c r="C6" s="14" t="s">
        <v>25</v>
      </c>
      <c r="E6" s="89" t="s">
        <v>26</v>
      </c>
      <c r="F6" s="92" t="str">
        <f>H4</f>
        <v>X</v>
      </c>
      <c r="G6" s="92" t="str">
        <f>H5</f>
        <v>X</v>
      </c>
      <c r="H6" s="90"/>
      <c r="I6" s="95" t="s">
        <v>20</v>
      </c>
      <c r="J6" s="95" t="s">
        <v>20</v>
      </c>
      <c r="K6" s="91" t="s">
        <v>19</v>
      </c>
      <c r="L6" s="95" t="s">
        <v>20</v>
      </c>
      <c r="M6" s="95" t="s">
        <v>20</v>
      </c>
      <c r="N6" s="91" t="s">
        <v>19</v>
      </c>
      <c r="O6" s="95" t="s">
        <v>20</v>
      </c>
      <c r="P6" s="91" t="s">
        <v>19</v>
      </c>
      <c r="R6" s="97" t="s">
        <v>20</v>
      </c>
      <c r="S6" s="86" t="s">
        <v>27</v>
      </c>
    </row>
    <row r="7" spans="2:19" ht="21.6" customHeight="1" x14ac:dyDescent="0.2">
      <c r="B7" s="93">
        <v>4</v>
      </c>
      <c r="C7" s="14" t="s">
        <v>28</v>
      </c>
      <c r="E7" s="89" t="s">
        <v>9</v>
      </c>
      <c r="F7" s="92" t="str">
        <f>I4</f>
        <v>√</v>
      </c>
      <c r="G7" s="92" t="str">
        <f>I5</f>
        <v>√</v>
      </c>
      <c r="H7" s="92" t="str">
        <f>I6</f>
        <v>√</v>
      </c>
      <c r="I7" s="90"/>
      <c r="J7" s="95" t="s">
        <v>20</v>
      </c>
      <c r="K7" s="95" t="s">
        <v>20</v>
      </c>
      <c r="L7" s="95" t="s">
        <v>20</v>
      </c>
      <c r="M7" s="95" t="s">
        <v>20</v>
      </c>
      <c r="N7" s="95" t="s">
        <v>20</v>
      </c>
      <c r="O7" s="95" t="s">
        <v>20</v>
      </c>
      <c r="P7" s="91" t="s">
        <v>19</v>
      </c>
    </row>
    <row r="8" spans="2:19" ht="21.6" customHeight="1" x14ac:dyDescent="0.2">
      <c r="E8" s="89" t="s">
        <v>10</v>
      </c>
      <c r="F8" s="92" t="str">
        <f>J4</f>
        <v>X</v>
      </c>
      <c r="G8" s="92" t="str">
        <f>J5</f>
        <v>X</v>
      </c>
      <c r="H8" s="92" t="str">
        <f>J6</f>
        <v>√</v>
      </c>
      <c r="I8" s="92" t="str">
        <f>J7</f>
        <v>√</v>
      </c>
      <c r="J8" s="90"/>
      <c r="K8" s="95" t="s">
        <v>20</v>
      </c>
      <c r="L8" s="95" t="s">
        <v>20</v>
      </c>
      <c r="M8" s="95" t="s">
        <v>20</v>
      </c>
      <c r="N8" s="91" t="s">
        <v>19</v>
      </c>
      <c r="O8" s="91" t="s">
        <v>19</v>
      </c>
      <c r="P8" s="95" t="s">
        <v>20</v>
      </c>
    </row>
    <row r="9" spans="2:19" ht="21.6" customHeight="1" x14ac:dyDescent="0.2">
      <c r="E9" s="89" t="s">
        <v>11</v>
      </c>
      <c r="F9" s="92" t="str">
        <f>K4</f>
        <v>X</v>
      </c>
      <c r="G9" s="92" t="str">
        <f>K5</f>
        <v>√</v>
      </c>
      <c r="H9" s="92" t="str">
        <f>K6</f>
        <v>X</v>
      </c>
      <c r="I9" s="92" t="str">
        <f>K7</f>
        <v>√</v>
      </c>
      <c r="J9" s="92" t="str">
        <f>K8</f>
        <v>√</v>
      </c>
      <c r="K9" s="90"/>
      <c r="L9" s="95" t="s">
        <v>20</v>
      </c>
      <c r="M9" s="95" t="s">
        <v>20</v>
      </c>
      <c r="N9" s="91" t="s">
        <v>19</v>
      </c>
      <c r="O9" s="95" t="s">
        <v>20</v>
      </c>
      <c r="P9" s="91" t="s">
        <v>19</v>
      </c>
    </row>
    <row r="10" spans="2:19" ht="21.6" customHeight="1" x14ac:dyDescent="0.2">
      <c r="E10" s="89" t="s">
        <v>12</v>
      </c>
      <c r="F10" s="92" t="str">
        <f>L4</f>
        <v>X</v>
      </c>
      <c r="G10" s="92" t="str">
        <f>L5</f>
        <v>√</v>
      </c>
      <c r="H10" s="92" t="str">
        <f>L6</f>
        <v>√</v>
      </c>
      <c r="I10" s="92" t="str">
        <f>L7</f>
        <v>√</v>
      </c>
      <c r="J10" s="92" t="str">
        <f>L8</f>
        <v>√</v>
      </c>
      <c r="K10" s="92" t="str">
        <f>L9</f>
        <v>√</v>
      </c>
      <c r="L10" s="90"/>
      <c r="M10" s="95" t="s">
        <v>20</v>
      </c>
      <c r="N10" s="95" t="s">
        <v>20</v>
      </c>
      <c r="O10" s="95" t="s">
        <v>20</v>
      </c>
      <c r="P10" s="95" t="s">
        <v>20</v>
      </c>
    </row>
    <row r="11" spans="2:19" ht="21.6" customHeight="1" x14ac:dyDescent="0.2">
      <c r="C11" s="86"/>
      <c r="E11" s="89" t="s">
        <v>13</v>
      </c>
      <c r="F11" s="92" t="str">
        <f>M4</f>
        <v>X</v>
      </c>
      <c r="G11" s="92" t="str">
        <f>M5</f>
        <v>√</v>
      </c>
      <c r="H11" s="92" t="str">
        <f>M6</f>
        <v>√</v>
      </c>
      <c r="I11" s="92" t="str">
        <f>M7</f>
        <v>√</v>
      </c>
      <c r="J11" s="92" t="str">
        <f>M8</f>
        <v>√</v>
      </c>
      <c r="K11" s="92" t="str">
        <f>M9</f>
        <v>√</v>
      </c>
      <c r="L11" s="92" t="str">
        <f>M10</f>
        <v>√</v>
      </c>
      <c r="M11" s="90"/>
      <c r="N11" s="95" t="s">
        <v>20</v>
      </c>
      <c r="O11" s="95" t="s">
        <v>20</v>
      </c>
      <c r="P11" s="95" t="s">
        <v>20</v>
      </c>
    </row>
    <row r="12" spans="2:19" ht="19.7" customHeight="1" x14ac:dyDescent="0.2">
      <c r="C12" s="86"/>
      <c r="E12" s="89" t="s">
        <v>14</v>
      </c>
      <c r="F12" s="92" t="str">
        <f>N4</f>
        <v>X</v>
      </c>
      <c r="G12" s="92" t="str">
        <f>N5</f>
        <v>X</v>
      </c>
      <c r="H12" s="92" t="str">
        <f>N6</f>
        <v>X</v>
      </c>
      <c r="I12" s="92" t="str">
        <f>N7</f>
        <v>√</v>
      </c>
      <c r="J12" s="92" t="str">
        <f>N8</f>
        <v>X</v>
      </c>
      <c r="K12" s="92" t="str">
        <f>N9</f>
        <v>X</v>
      </c>
      <c r="L12" s="92" t="str">
        <f>N10</f>
        <v>√</v>
      </c>
      <c r="M12" s="92" t="str">
        <f>N11</f>
        <v>√</v>
      </c>
      <c r="N12" s="90"/>
      <c r="O12" s="95" t="s">
        <v>20</v>
      </c>
      <c r="P12" s="95" t="s">
        <v>20</v>
      </c>
    </row>
    <row r="13" spans="2:19" ht="19.7" customHeight="1" x14ac:dyDescent="0.2">
      <c r="E13" s="89" t="s">
        <v>15</v>
      </c>
      <c r="F13" s="92" t="str">
        <f>O4</f>
        <v>X</v>
      </c>
      <c r="G13" s="92" t="str">
        <f>O5</f>
        <v>X</v>
      </c>
      <c r="H13" s="92" t="str">
        <f>O6</f>
        <v>√</v>
      </c>
      <c r="I13" s="92" t="str">
        <f>O7</f>
        <v>√</v>
      </c>
      <c r="J13" s="92" t="str">
        <f>O8</f>
        <v>X</v>
      </c>
      <c r="K13" s="92" t="str">
        <f>O9</f>
        <v>√</v>
      </c>
      <c r="L13" s="92" t="str">
        <f>O10</f>
        <v>√</v>
      </c>
      <c r="M13" s="92" t="str">
        <f>O11</f>
        <v>√</v>
      </c>
      <c r="N13" s="92" t="str">
        <f>O12</f>
        <v>√</v>
      </c>
      <c r="O13" s="90"/>
      <c r="P13" s="95" t="s">
        <v>20</v>
      </c>
    </row>
    <row r="14" spans="2:19" ht="19.7" customHeight="1" x14ac:dyDescent="0.2">
      <c r="E14" s="89" t="s">
        <v>16</v>
      </c>
      <c r="F14" s="92" t="str">
        <f>P4</f>
        <v>X</v>
      </c>
      <c r="G14" s="92" t="str">
        <f>P5</f>
        <v>√</v>
      </c>
      <c r="H14" s="92" t="str">
        <f>P6</f>
        <v>X</v>
      </c>
      <c r="I14" s="92" t="str">
        <f>P7</f>
        <v>X</v>
      </c>
      <c r="J14" s="92" t="str">
        <f>P8</f>
        <v>√</v>
      </c>
      <c r="K14" s="92" t="str">
        <f>P9</f>
        <v>X</v>
      </c>
      <c r="L14" s="92" t="str">
        <f>P10</f>
        <v>√</v>
      </c>
      <c r="M14" s="92" t="str">
        <f>P11</f>
        <v>√</v>
      </c>
      <c r="N14" s="92" t="str">
        <f>P12</f>
        <v>√</v>
      </c>
      <c r="O14" s="92" t="str">
        <f>P13</f>
        <v>√</v>
      </c>
      <c r="P14" s="90"/>
    </row>
    <row r="18" spans="5:11" ht="21.6" customHeight="1" x14ac:dyDescent="0.2">
      <c r="E18" s="89"/>
      <c r="F18" s="89" t="s">
        <v>29</v>
      </c>
      <c r="G18" s="89" t="s">
        <v>30</v>
      </c>
      <c r="H18" s="89" t="s">
        <v>31</v>
      </c>
      <c r="I18" s="89" t="s">
        <v>32</v>
      </c>
      <c r="J18" s="89" t="s">
        <v>33</v>
      </c>
      <c r="K18" s="89" t="s">
        <v>9</v>
      </c>
    </row>
    <row r="19" spans="5:11" ht="21.6" customHeight="1" x14ac:dyDescent="0.2">
      <c r="E19" s="89" t="s">
        <v>29</v>
      </c>
      <c r="F19" s="90"/>
      <c r="G19" s="91" t="s">
        <v>19</v>
      </c>
      <c r="H19" s="91" t="s">
        <v>19</v>
      </c>
      <c r="I19" s="91" t="s">
        <v>19</v>
      </c>
      <c r="J19" s="95" t="s">
        <v>20</v>
      </c>
      <c r="K19" s="95" t="s">
        <v>20</v>
      </c>
    </row>
    <row r="20" spans="5:11" ht="21.6" customHeight="1" x14ac:dyDescent="0.2">
      <c r="E20" s="89" t="s">
        <v>30</v>
      </c>
      <c r="F20" s="89" t="str">
        <f>G19</f>
        <v>X</v>
      </c>
      <c r="G20" s="90"/>
      <c r="H20" s="91" t="s">
        <v>19</v>
      </c>
      <c r="I20" s="91" t="s">
        <v>19</v>
      </c>
      <c r="J20" s="95" t="s">
        <v>20</v>
      </c>
      <c r="K20" s="95" t="s">
        <v>20</v>
      </c>
    </row>
    <row r="21" spans="5:11" ht="21.6" customHeight="1" x14ac:dyDescent="0.2">
      <c r="E21" s="89" t="s">
        <v>31</v>
      </c>
      <c r="F21" s="89" t="str">
        <f>H19</f>
        <v>X</v>
      </c>
      <c r="G21" s="89" t="str">
        <f>H20</f>
        <v>X</v>
      </c>
      <c r="H21" s="90"/>
      <c r="I21" s="91" t="s">
        <v>19</v>
      </c>
      <c r="J21" s="95" t="s">
        <v>20</v>
      </c>
      <c r="K21" s="95" t="s">
        <v>20</v>
      </c>
    </row>
    <row r="22" spans="5:11" ht="21.6" customHeight="1" x14ac:dyDescent="0.2">
      <c r="E22" s="89" t="s">
        <v>32</v>
      </c>
      <c r="F22" s="89" t="str">
        <f>I19</f>
        <v>X</v>
      </c>
      <c r="G22" s="89" t="str">
        <f>I20</f>
        <v>X</v>
      </c>
      <c r="H22" s="89" t="str">
        <f>I21</f>
        <v>X</v>
      </c>
      <c r="I22" s="90"/>
      <c r="J22" s="95" t="s">
        <v>20</v>
      </c>
      <c r="K22" s="95" t="s">
        <v>20</v>
      </c>
    </row>
    <row r="23" spans="5:11" ht="21.6" customHeight="1" x14ac:dyDescent="0.2">
      <c r="E23" s="89" t="s">
        <v>33</v>
      </c>
      <c r="F23" s="89" t="str">
        <f>J19</f>
        <v>√</v>
      </c>
      <c r="G23" s="89" t="str">
        <f>J20</f>
        <v>√</v>
      </c>
      <c r="H23" s="89" t="str">
        <f>J21</f>
        <v>√</v>
      </c>
      <c r="I23" s="89" t="str">
        <f>J22</f>
        <v>√</v>
      </c>
      <c r="J23" s="90"/>
      <c r="K23" s="95" t="s">
        <v>20</v>
      </c>
    </row>
    <row r="24" spans="5:11" ht="21.6" customHeight="1" x14ac:dyDescent="0.2">
      <c r="E24" s="89" t="s">
        <v>9</v>
      </c>
      <c r="F24" s="89" t="str">
        <f>K19</f>
        <v>√</v>
      </c>
      <c r="G24" s="89" t="str">
        <f>K20</f>
        <v>√</v>
      </c>
      <c r="H24" s="89" t="str">
        <f>K21</f>
        <v>√</v>
      </c>
      <c r="I24" s="89" t="str">
        <f>K22</f>
        <v>√</v>
      </c>
      <c r="J24" s="89" t="str">
        <f>K23</f>
        <v>√</v>
      </c>
      <c r="K24" s="90"/>
    </row>
  </sheetData>
  <sheetProtection sheet="1" objects="1" scenarios="1"/>
  <mergeCells count="3">
    <mergeCell ref="E1:P1"/>
    <mergeCell ref="B2:C2"/>
    <mergeCell ref="B3:B4"/>
  </mergeCells>
  <phoneticPr fontId="36" type="noConversion"/>
  <conditionalFormatting sqref="F4:K14 M4:P14 L5:L14">
    <cfRule type="cellIs" dxfId="3" priority="27" operator="equal">
      <formula>"√"</formula>
    </cfRule>
    <cfRule type="cellIs" dxfId="2" priority="28" operator="equal">
      <formula>"X"</formula>
    </cfRule>
  </conditionalFormatting>
  <conditionalFormatting sqref="F19:K24">
    <cfRule type="cellIs" dxfId="1" priority="1" operator="equal">
      <formula>"√"</formula>
    </cfRule>
    <cfRule type="cellIs" dxfId="0" priority="2" operator="equal">
      <formula>"X"</formula>
    </cfRule>
  </conditionalFormatting>
  <pageMargins left="0.7" right="0.7" top="0.75" bottom="0.75" header="0.3" footer="0.3"/>
  <ignoredErrors>
    <ignoredError sqref="F6:K9 F15:P15 F5:G5 I5:K5 M5:P8 M9:O9 F11:K14 M10:P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tabSelected="1" zoomScale="80" zoomScaleNormal="80" workbookViewId="0">
      <selection activeCell="A9" sqref="A9:H9"/>
    </sheetView>
  </sheetViews>
  <sheetFormatPr defaultColWidth="0.25" defaultRowHeight="15.75" x14ac:dyDescent="0.2"/>
  <cols>
    <col min="1" max="1" width="9.75" style="68" customWidth="1"/>
    <col min="2" max="8" width="20.625" style="68" customWidth="1"/>
    <col min="9" max="26" width="9" style="69"/>
    <col min="27" max="62" width="0.25" style="69"/>
    <col min="63" max="63" width="0.25" style="69" customWidth="1"/>
    <col min="64" max="16384" width="0.25" style="69"/>
  </cols>
  <sheetData>
    <row r="1" spans="1:8" ht="71.099999999999994" customHeight="1" x14ac:dyDescent="0.2">
      <c r="A1" s="102" t="s">
        <v>34</v>
      </c>
      <c r="B1" s="102"/>
      <c r="C1" s="102"/>
      <c r="D1" s="102"/>
      <c r="E1" s="102"/>
      <c r="F1" s="102"/>
      <c r="G1" s="102"/>
      <c r="H1" s="102"/>
    </row>
    <row r="2" spans="1:8" ht="15" customHeight="1" x14ac:dyDescent="0.2">
      <c r="A2" s="70"/>
      <c r="B2" s="71" t="s">
        <v>35</v>
      </c>
      <c r="C2" s="71" t="s">
        <v>36</v>
      </c>
      <c r="D2" s="71" t="s">
        <v>37</v>
      </c>
      <c r="E2" s="71" t="s">
        <v>38</v>
      </c>
      <c r="F2" s="71" t="s">
        <v>39</v>
      </c>
      <c r="G2" s="71" t="s">
        <v>40</v>
      </c>
      <c r="H2" s="71" t="s">
        <v>41</v>
      </c>
    </row>
    <row r="3" spans="1:8" ht="15" customHeight="1" x14ac:dyDescent="0.2">
      <c r="B3" s="72"/>
      <c r="C3" s="72"/>
      <c r="D3" s="72"/>
      <c r="E3" s="72"/>
      <c r="F3" s="72"/>
      <c r="G3" s="72"/>
      <c r="H3" s="72"/>
    </row>
    <row r="4" spans="1:8" ht="15" customHeight="1" x14ac:dyDescent="0.2">
      <c r="A4" s="73"/>
      <c r="B4" s="74">
        <v>26</v>
      </c>
      <c r="C4" s="74">
        <v>27</v>
      </c>
      <c r="D4" s="74">
        <v>28</v>
      </c>
      <c r="E4" s="74">
        <v>29</v>
      </c>
      <c r="F4" s="74">
        <v>30</v>
      </c>
      <c r="G4" s="75">
        <v>31</v>
      </c>
      <c r="H4" s="75">
        <v>32</v>
      </c>
    </row>
    <row r="5" spans="1:8" ht="15" customHeight="1" x14ac:dyDescent="0.2">
      <c r="A5" s="76" t="s">
        <v>42</v>
      </c>
      <c r="B5" s="77" t="s">
        <v>43</v>
      </c>
      <c r="C5" s="77" t="s">
        <v>44</v>
      </c>
      <c r="D5" s="77" t="s">
        <v>45</v>
      </c>
      <c r="E5" s="77" t="s">
        <v>46</v>
      </c>
      <c r="F5" s="77" t="s">
        <v>45</v>
      </c>
      <c r="G5" s="77" t="s">
        <v>47</v>
      </c>
      <c r="H5" s="77" t="s">
        <v>48</v>
      </c>
    </row>
    <row r="6" spans="1:8" ht="15" customHeight="1" x14ac:dyDescent="0.2">
      <c r="A6" s="76" t="s">
        <v>49</v>
      </c>
      <c r="B6" s="77" t="s">
        <v>50</v>
      </c>
      <c r="C6" s="77" t="s">
        <v>51</v>
      </c>
      <c r="D6" s="77" t="s">
        <v>51</v>
      </c>
      <c r="E6" s="77" t="s">
        <v>52</v>
      </c>
      <c r="F6" s="77" t="s">
        <v>53</v>
      </c>
      <c r="G6" s="77" t="s">
        <v>50</v>
      </c>
      <c r="H6" s="77" t="s">
        <v>46</v>
      </c>
    </row>
    <row r="7" spans="1:8" ht="15" customHeight="1" x14ac:dyDescent="0.2">
      <c r="A7" s="76" t="s">
        <v>54</v>
      </c>
      <c r="B7" s="77" t="s">
        <v>55</v>
      </c>
      <c r="C7" s="77" t="s">
        <v>55</v>
      </c>
      <c r="D7" s="77" t="s">
        <v>55</v>
      </c>
      <c r="E7" s="77"/>
      <c r="F7" s="77" t="s">
        <v>56</v>
      </c>
      <c r="G7" s="77" t="s">
        <v>45</v>
      </c>
      <c r="H7" s="77" t="s">
        <v>43</v>
      </c>
    </row>
    <row r="8" spans="1:8" ht="15" customHeight="1" x14ac:dyDescent="0.2">
      <c r="A8" s="78" t="s">
        <v>9</v>
      </c>
      <c r="B8" s="79" t="s">
        <v>43</v>
      </c>
      <c r="C8" s="80"/>
      <c r="D8" s="79" t="s">
        <v>52</v>
      </c>
      <c r="E8" s="80"/>
      <c r="F8" s="79" t="s">
        <v>46</v>
      </c>
      <c r="G8" s="77"/>
      <c r="H8" s="77"/>
    </row>
    <row r="9" spans="1:8" ht="22.7" customHeight="1" x14ac:dyDescent="0.2">
      <c r="A9" s="103"/>
      <c r="B9" s="103"/>
      <c r="C9" s="103"/>
      <c r="D9" s="103"/>
      <c r="E9" s="103"/>
      <c r="F9" s="103"/>
      <c r="G9" s="103"/>
      <c r="H9" s="103"/>
    </row>
    <row r="10" spans="1:8" ht="15" customHeight="1" x14ac:dyDescent="0.2">
      <c r="A10" s="81"/>
      <c r="B10" s="82">
        <v>2</v>
      </c>
      <c r="C10" s="82">
        <v>3</v>
      </c>
      <c r="D10" s="82">
        <v>4</v>
      </c>
      <c r="E10" s="82">
        <v>5</v>
      </c>
      <c r="F10" s="82">
        <v>6</v>
      </c>
      <c r="G10" s="75">
        <v>7</v>
      </c>
      <c r="H10" s="75">
        <v>8</v>
      </c>
    </row>
    <row r="11" spans="1:8" x14ac:dyDescent="0.2">
      <c r="A11" s="76" t="s">
        <v>42</v>
      </c>
      <c r="B11" s="77" t="s">
        <v>46</v>
      </c>
      <c r="C11" s="77" t="s">
        <v>44</v>
      </c>
      <c r="D11" s="77" t="s">
        <v>45</v>
      </c>
      <c r="E11" s="77" t="s">
        <v>44</v>
      </c>
      <c r="F11" s="77" t="s">
        <v>52</v>
      </c>
      <c r="G11" s="77" t="s">
        <v>47</v>
      </c>
      <c r="H11" s="77" t="s">
        <v>57</v>
      </c>
    </row>
    <row r="12" spans="1:8" x14ac:dyDescent="0.2">
      <c r="A12" s="76" t="s">
        <v>49</v>
      </c>
      <c r="B12" s="77" t="s">
        <v>43</v>
      </c>
      <c r="C12" s="77" t="s">
        <v>43</v>
      </c>
      <c r="D12" s="77" t="s">
        <v>52</v>
      </c>
      <c r="E12" s="77" t="s">
        <v>50</v>
      </c>
      <c r="F12" s="77" t="s">
        <v>50</v>
      </c>
      <c r="G12" s="77" t="s">
        <v>52</v>
      </c>
      <c r="H12" s="77" t="s">
        <v>43</v>
      </c>
    </row>
    <row r="13" spans="1:8" x14ac:dyDescent="0.2">
      <c r="A13" s="76" t="s">
        <v>54</v>
      </c>
      <c r="B13" s="77" t="s">
        <v>58</v>
      </c>
      <c r="C13" s="77" t="s">
        <v>53</v>
      </c>
      <c r="D13" s="77" t="s">
        <v>59</v>
      </c>
      <c r="E13" s="77" t="s">
        <v>55</v>
      </c>
      <c r="F13" s="77"/>
      <c r="G13" s="77" t="s">
        <v>50</v>
      </c>
      <c r="H13" s="77" t="s">
        <v>60</v>
      </c>
    </row>
    <row r="14" spans="1:8" x14ac:dyDescent="0.2">
      <c r="A14" s="78" t="s">
        <v>9</v>
      </c>
      <c r="B14" s="79" t="s">
        <v>46</v>
      </c>
      <c r="C14" s="80"/>
      <c r="D14" s="79" t="s">
        <v>52</v>
      </c>
      <c r="E14" s="80"/>
      <c r="F14" s="79" t="s">
        <v>50</v>
      </c>
      <c r="G14" s="77"/>
      <c r="H14" s="77"/>
    </row>
    <row r="15" spans="1:8" ht="21" customHeight="1" x14ac:dyDescent="0.2">
      <c r="A15" s="103"/>
      <c r="B15" s="103"/>
      <c r="C15" s="103"/>
      <c r="D15" s="103"/>
      <c r="E15" s="103"/>
      <c r="F15" s="103"/>
      <c r="G15" s="103"/>
      <c r="H15" s="103"/>
    </row>
    <row r="16" spans="1:8" ht="15" customHeight="1" x14ac:dyDescent="0.2">
      <c r="A16" s="81"/>
      <c r="B16" s="74">
        <v>9</v>
      </c>
      <c r="C16" s="74">
        <v>10</v>
      </c>
      <c r="D16" s="74">
        <v>11</v>
      </c>
      <c r="E16" s="74">
        <v>12</v>
      </c>
      <c r="F16" s="74">
        <v>13</v>
      </c>
      <c r="G16" s="74">
        <v>14</v>
      </c>
      <c r="H16" s="75">
        <v>15</v>
      </c>
    </row>
    <row r="17" spans="1:8" ht="15" customHeight="1" x14ac:dyDescent="0.2">
      <c r="A17" s="76" t="s">
        <v>42</v>
      </c>
      <c r="B17" s="77" t="s">
        <v>46</v>
      </c>
      <c r="C17" s="77" t="s">
        <v>44</v>
      </c>
      <c r="D17" s="77" t="s">
        <v>45</v>
      </c>
      <c r="E17" s="77" t="s">
        <v>44</v>
      </c>
      <c r="F17" s="77" t="s">
        <v>45</v>
      </c>
      <c r="G17" s="77" t="s">
        <v>43</v>
      </c>
      <c r="H17" s="77" t="s">
        <v>60</v>
      </c>
    </row>
    <row r="18" spans="1:8" ht="15" customHeight="1" x14ac:dyDescent="0.2">
      <c r="A18" s="76" t="s">
        <v>49</v>
      </c>
      <c r="B18" s="77" t="s">
        <v>50</v>
      </c>
      <c r="C18" s="77" t="s">
        <v>51</v>
      </c>
      <c r="D18" s="77" t="s">
        <v>51</v>
      </c>
      <c r="E18" s="77" t="s">
        <v>43</v>
      </c>
      <c r="F18" s="77" t="s">
        <v>61</v>
      </c>
      <c r="G18" s="77" t="s">
        <v>52</v>
      </c>
      <c r="H18" s="77" t="s">
        <v>57</v>
      </c>
    </row>
    <row r="19" spans="1:8" ht="15" customHeight="1" x14ac:dyDescent="0.2">
      <c r="A19" s="76" t="s">
        <v>54</v>
      </c>
      <c r="B19" s="77" t="s">
        <v>55</v>
      </c>
      <c r="C19" s="77" t="s">
        <v>55</v>
      </c>
      <c r="D19" s="77" t="s">
        <v>62</v>
      </c>
      <c r="E19" s="77" t="s">
        <v>55</v>
      </c>
      <c r="F19" s="77" t="s">
        <v>56</v>
      </c>
      <c r="G19" s="77" t="s">
        <v>58</v>
      </c>
      <c r="H19" s="77"/>
    </row>
    <row r="20" spans="1:8" ht="15" customHeight="1" x14ac:dyDescent="0.2">
      <c r="A20" s="78" t="s">
        <v>9</v>
      </c>
      <c r="B20" s="79" t="s">
        <v>52</v>
      </c>
      <c r="C20" s="80"/>
      <c r="D20" s="79" t="s">
        <v>50</v>
      </c>
      <c r="E20" s="80"/>
      <c r="F20" s="79" t="s">
        <v>43</v>
      </c>
      <c r="H20" s="77"/>
    </row>
    <row r="21" spans="1:8" ht="20.100000000000001" customHeight="1" x14ac:dyDescent="0.2">
      <c r="A21" s="103"/>
      <c r="B21" s="103"/>
      <c r="C21" s="103"/>
      <c r="D21" s="103"/>
      <c r="E21" s="103"/>
      <c r="F21" s="103"/>
      <c r="G21" s="103"/>
      <c r="H21" s="103"/>
    </row>
    <row r="22" spans="1:8" ht="15" customHeight="1" x14ac:dyDescent="0.2">
      <c r="A22" s="81"/>
      <c r="B22" s="75">
        <v>16</v>
      </c>
      <c r="C22" s="75">
        <v>17</v>
      </c>
      <c r="D22" s="82">
        <v>18</v>
      </c>
      <c r="E22" s="82">
        <v>19</v>
      </c>
      <c r="F22" s="82">
        <v>20</v>
      </c>
      <c r="G22" s="75">
        <v>21</v>
      </c>
      <c r="H22" s="75">
        <v>22</v>
      </c>
    </row>
    <row r="23" spans="1:8" ht="15" customHeight="1" x14ac:dyDescent="0.2">
      <c r="A23" s="76" t="s">
        <v>42</v>
      </c>
      <c r="B23" s="77" t="s">
        <v>43</v>
      </c>
      <c r="C23" s="77" t="s">
        <v>44</v>
      </c>
      <c r="D23" s="77" t="s">
        <v>45</v>
      </c>
      <c r="E23" s="77" t="s">
        <v>44</v>
      </c>
      <c r="F23" s="77" t="s">
        <v>45</v>
      </c>
      <c r="G23" s="77" t="s">
        <v>47</v>
      </c>
      <c r="H23" s="77" t="s">
        <v>48</v>
      </c>
    </row>
    <row r="24" spans="1:8" ht="15" customHeight="1" x14ac:dyDescent="0.2">
      <c r="A24" s="76" t="s">
        <v>49</v>
      </c>
      <c r="B24" s="77" t="s">
        <v>45</v>
      </c>
      <c r="C24" s="77" t="s">
        <v>50</v>
      </c>
      <c r="D24" s="77" t="s">
        <v>51</v>
      </c>
      <c r="E24" s="77" t="s">
        <v>50</v>
      </c>
      <c r="F24" s="77" t="s">
        <v>46</v>
      </c>
      <c r="G24" s="77" t="s">
        <v>52</v>
      </c>
      <c r="H24" s="77" t="s">
        <v>43</v>
      </c>
    </row>
    <row r="25" spans="1:8" ht="15" customHeight="1" x14ac:dyDescent="0.2">
      <c r="A25" s="76" t="s">
        <v>54</v>
      </c>
      <c r="B25" s="77"/>
      <c r="C25" s="77"/>
      <c r="D25" s="77" t="s">
        <v>63</v>
      </c>
      <c r="E25" s="77" t="s">
        <v>55</v>
      </c>
      <c r="F25" s="77" t="s">
        <v>53</v>
      </c>
      <c r="G25" s="77"/>
      <c r="H25" s="77" t="s">
        <v>57</v>
      </c>
    </row>
    <row r="26" spans="1:8" ht="15" customHeight="1" x14ac:dyDescent="0.2">
      <c r="A26" s="78" t="s">
        <v>9</v>
      </c>
      <c r="B26" s="79"/>
      <c r="C26" s="80"/>
      <c r="D26" s="79" t="s">
        <v>46</v>
      </c>
      <c r="E26" s="80"/>
      <c r="F26" s="79" t="s">
        <v>52</v>
      </c>
      <c r="G26" s="77"/>
      <c r="H26" s="77"/>
    </row>
    <row r="27" spans="1:8" ht="20.100000000000001" customHeight="1" x14ac:dyDescent="0.2">
      <c r="A27" s="103"/>
      <c r="B27" s="103"/>
      <c r="C27" s="103"/>
      <c r="D27" s="103"/>
      <c r="E27" s="103"/>
      <c r="F27" s="103"/>
      <c r="G27" s="103"/>
      <c r="H27" s="103"/>
    </row>
    <row r="28" spans="1:8" ht="15" customHeight="1" x14ac:dyDescent="0.2">
      <c r="A28" s="81"/>
      <c r="B28" s="74">
        <v>23</v>
      </c>
      <c r="C28" s="74">
        <v>24</v>
      </c>
      <c r="D28" s="74">
        <v>25</v>
      </c>
      <c r="E28" s="74">
        <v>26</v>
      </c>
      <c r="F28" s="74">
        <v>27</v>
      </c>
      <c r="G28" s="75">
        <v>28</v>
      </c>
      <c r="H28" s="74">
        <v>29</v>
      </c>
    </row>
    <row r="29" spans="1:8" ht="15" customHeight="1" x14ac:dyDescent="0.2">
      <c r="A29" s="76" t="s">
        <v>42</v>
      </c>
      <c r="B29" s="77" t="s">
        <v>46</v>
      </c>
      <c r="C29" s="77" t="s">
        <v>44</v>
      </c>
      <c r="D29" s="77" t="s">
        <v>45</v>
      </c>
      <c r="E29" s="77" t="s">
        <v>44</v>
      </c>
      <c r="F29" s="77" t="s">
        <v>45</v>
      </c>
      <c r="G29" s="77" t="s">
        <v>47</v>
      </c>
      <c r="H29" s="77" t="s">
        <v>51</v>
      </c>
    </row>
    <row r="30" spans="1:8" ht="15" customHeight="1" x14ac:dyDescent="0.2">
      <c r="A30" s="76" t="s">
        <v>49</v>
      </c>
      <c r="B30" s="77" t="s">
        <v>43</v>
      </c>
      <c r="C30" s="77" t="s">
        <v>43</v>
      </c>
      <c r="D30" s="77" t="s">
        <v>51</v>
      </c>
      <c r="E30" s="77" t="s">
        <v>50</v>
      </c>
      <c r="F30" s="77" t="s">
        <v>52</v>
      </c>
      <c r="G30" s="77" t="s">
        <v>52</v>
      </c>
      <c r="H30" s="77" t="s">
        <v>43</v>
      </c>
    </row>
    <row r="31" spans="1:8" ht="15" customHeight="1" x14ac:dyDescent="0.2">
      <c r="A31" s="76" t="s">
        <v>54</v>
      </c>
      <c r="B31" s="77" t="s">
        <v>58</v>
      </c>
      <c r="C31" s="77" t="s">
        <v>53</v>
      </c>
      <c r="D31" s="77" t="s">
        <v>55</v>
      </c>
      <c r="E31" s="77" t="s">
        <v>62</v>
      </c>
      <c r="F31" s="77" t="s">
        <v>53</v>
      </c>
      <c r="G31" s="77" t="s">
        <v>50</v>
      </c>
      <c r="H31" s="77" t="s">
        <v>62</v>
      </c>
    </row>
    <row r="32" spans="1:8" ht="15" customHeight="1" x14ac:dyDescent="0.2">
      <c r="A32" s="78" t="s">
        <v>9</v>
      </c>
      <c r="B32" s="79" t="s">
        <v>43</v>
      </c>
      <c r="C32" s="80"/>
      <c r="D32" s="79" t="s">
        <v>52</v>
      </c>
      <c r="E32" s="80"/>
      <c r="F32" s="79" t="s">
        <v>50</v>
      </c>
      <c r="G32" s="77"/>
      <c r="H32" s="77"/>
    </row>
    <row r="33" spans="1:8" ht="20.100000000000001" customHeight="1" x14ac:dyDescent="0.2">
      <c r="A33" s="103"/>
      <c r="B33" s="103"/>
      <c r="C33" s="103"/>
      <c r="D33" s="103"/>
      <c r="E33" s="103"/>
      <c r="F33" s="103"/>
      <c r="G33" s="103"/>
      <c r="H33" s="103"/>
    </row>
    <row r="34" spans="1:8" x14ac:dyDescent="0.2">
      <c r="A34" s="83"/>
      <c r="B34" s="83"/>
      <c r="C34" s="83"/>
      <c r="D34" s="83"/>
      <c r="E34" s="84"/>
      <c r="F34" s="83"/>
      <c r="G34" s="83"/>
      <c r="H34" s="69"/>
    </row>
    <row r="35" spans="1:8" x14ac:dyDescent="0.2">
      <c r="A35" s="83"/>
      <c r="B35" s="83"/>
      <c r="C35" s="83"/>
      <c r="D35" s="83"/>
      <c r="E35" s="84"/>
      <c r="F35" s="83"/>
      <c r="G35" s="83"/>
      <c r="H35" s="69"/>
    </row>
    <row r="36" spans="1:8" x14ac:dyDescent="0.2">
      <c r="A36" s="83"/>
      <c r="B36" s="83"/>
      <c r="C36" s="83"/>
      <c r="D36" s="83"/>
      <c r="E36" s="84"/>
      <c r="F36" s="83"/>
      <c r="G36" s="83"/>
      <c r="H36" s="83"/>
    </row>
    <row r="37" spans="1:8" x14ac:dyDescent="0.2">
      <c r="A37" s="83"/>
      <c r="B37" s="83"/>
      <c r="C37" s="83"/>
      <c r="D37" s="83"/>
      <c r="E37" s="84"/>
      <c r="F37" s="83"/>
      <c r="G37" s="83"/>
      <c r="H37" s="83"/>
    </row>
    <row r="38" spans="1:8" x14ac:dyDescent="0.2">
      <c r="A38" s="83"/>
      <c r="B38" s="83"/>
      <c r="C38" s="83"/>
      <c r="D38" s="83"/>
      <c r="E38" s="84"/>
      <c r="F38" s="85"/>
      <c r="G38" s="83"/>
      <c r="H38" s="83"/>
    </row>
    <row r="39" spans="1:8" x14ac:dyDescent="0.2">
      <c r="A39" s="83"/>
      <c r="B39" s="83"/>
      <c r="C39" s="83"/>
      <c r="D39" s="83"/>
      <c r="E39" s="84"/>
      <c r="F39" s="83"/>
      <c r="G39" s="83"/>
      <c r="H39" s="83"/>
    </row>
    <row r="40" spans="1:8" x14ac:dyDescent="0.2">
      <c r="A40" s="83"/>
      <c r="B40" s="83"/>
      <c r="C40" s="83"/>
      <c r="D40" s="83"/>
      <c r="E40" s="84"/>
      <c r="F40" s="83"/>
      <c r="G40" s="83"/>
      <c r="H40" s="83"/>
    </row>
    <row r="41" spans="1:8" ht="22.35" customHeight="1" x14ac:dyDescent="0.2">
      <c r="A41" s="83"/>
      <c r="B41" s="83"/>
      <c r="C41" s="83"/>
      <c r="D41" s="83"/>
      <c r="E41" s="83"/>
      <c r="F41" s="83"/>
      <c r="G41" s="83"/>
      <c r="H41" s="83"/>
    </row>
    <row r="42" spans="1:8" ht="22.35" customHeight="1" x14ac:dyDescent="0.2">
      <c r="A42" s="83"/>
      <c r="B42" s="83"/>
      <c r="C42" s="83"/>
      <c r="D42" s="83"/>
      <c r="E42" s="83"/>
      <c r="F42" s="83"/>
      <c r="G42" s="83"/>
      <c r="H42" s="83"/>
    </row>
    <row r="43" spans="1:8" ht="22.35" customHeight="1" x14ac:dyDescent="0.2">
      <c r="A43" s="83"/>
      <c r="B43" s="83"/>
      <c r="C43" s="83"/>
      <c r="D43" s="83"/>
      <c r="E43" s="83"/>
      <c r="F43" s="83"/>
      <c r="G43" s="83"/>
      <c r="H43" s="83"/>
    </row>
    <row r="44" spans="1:8" ht="22.35" customHeight="1" x14ac:dyDescent="0.2">
      <c r="A44" s="83"/>
      <c r="B44" s="83"/>
      <c r="C44" s="83"/>
      <c r="D44" s="83"/>
      <c r="E44" s="83"/>
      <c r="F44" s="83"/>
      <c r="G44" s="83"/>
      <c r="H44" s="83"/>
    </row>
    <row r="45" spans="1:8" ht="22.35" customHeight="1" x14ac:dyDescent="0.2">
      <c r="A45" s="83"/>
      <c r="B45" s="83"/>
      <c r="C45" s="83"/>
      <c r="D45" s="83"/>
      <c r="E45" s="83"/>
      <c r="F45" s="83"/>
      <c r="G45" s="83"/>
      <c r="H45" s="83"/>
    </row>
    <row r="46" spans="1:8" x14ac:dyDescent="0.2">
      <c r="A46" s="83"/>
      <c r="B46" s="83"/>
      <c r="C46" s="83"/>
      <c r="D46" s="83"/>
      <c r="E46" s="83"/>
      <c r="F46" s="83"/>
      <c r="G46" s="83"/>
      <c r="H46" s="83"/>
    </row>
    <row r="47" spans="1:8" x14ac:dyDescent="0.2">
      <c r="A47" s="83"/>
      <c r="B47" s="83"/>
      <c r="C47" s="83"/>
      <c r="D47" s="83"/>
      <c r="E47" s="83"/>
      <c r="F47" s="83"/>
      <c r="G47" s="83"/>
      <c r="H47" s="83"/>
    </row>
    <row r="48" spans="1:8" x14ac:dyDescent="0.2">
      <c r="A48" s="83"/>
      <c r="B48" s="83"/>
      <c r="C48" s="83"/>
      <c r="D48" s="83"/>
      <c r="E48" s="83"/>
      <c r="F48" s="83"/>
      <c r="G48" s="83"/>
      <c r="H48" s="83"/>
    </row>
    <row r="49" spans="1:8" x14ac:dyDescent="0.2">
      <c r="A49" s="83"/>
      <c r="B49" s="83"/>
      <c r="C49" s="83"/>
      <c r="D49" s="83"/>
      <c r="E49" s="83"/>
      <c r="F49" s="83"/>
      <c r="G49" s="83"/>
      <c r="H49" s="83"/>
    </row>
    <row r="50" spans="1:8" x14ac:dyDescent="0.2">
      <c r="A50" s="83"/>
      <c r="B50" s="83"/>
      <c r="C50" s="83"/>
      <c r="D50" s="83"/>
      <c r="E50" s="83"/>
      <c r="F50" s="83"/>
      <c r="G50" s="83"/>
      <c r="H50" s="83"/>
    </row>
    <row r="51" spans="1:8" x14ac:dyDescent="0.2">
      <c r="A51" s="83"/>
      <c r="B51" s="83"/>
      <c r="C51" s="83"/>
      <c r="D51" s="83"/>
      <c r="E51" s="83"/>
      <c r="F51" s="83"/>
      <c r="G51" s="83"/>
      <c r="H51" s="83"/>
    </row>
    <row r="52" spans="1:8" x14ac:dyDescent="0.2">
      <c r="A52" s="83"/>
      <c r="B52" s="83"/>
      <c r="C52" s="83"/>
      <c r="D52" s="83"/>
      <c r="E52" s="83"/>
      <c r="F52" s="83"/>
      <c r="G52" s="83"/>
      <c r="H52" s="83"/>
    </row>
    <row r="53" spans="1:8" x14ac:dyDescent="0.2">
      <c r="A53" s="83"/>
      <c r="B53" s="83"/>
      <c r="C53" s="83"/>
      <c r="D53" s="83"/>
      <c r="E53" s="83"/>
      <c r="F53" s="83"/>
      <c r="G53" s="83"/>
      <c r="H53" s="83"/>
    </row>
    <row r="54" spans="1:8" x14ac:dyDescent="0.2">
      <c r="A54" s="83"/>
      <c r="B54" s="83"/>
      <c r="C54" s="83"/>
      <c r="D54" s="83"/>
      <c r="E54" s="83"/>
      <c r="F54" s="83"/>
      <c r="G54" s="83"/>
      <c r="H54" s="83"/>
    </row>
    <row r="55" spans="1:8" x14ac:dyDescent="0.2">
      <c r="A55" s="83"/>
      <c r="B55" s="83"/>
      <c r="C55" s="83"/>
      <c r="D55" s="83"/>
      <c r="E55" s="83"/>
      <c r="F55" s="83"/>
      <c r="G55" s="83"/>
      <c r="H55" s="83"/>
    </row>
    <row r="56" spans="1:8" x14ac:dyDescent="0.2">
      <c r="A56" s="83"/>
      <c r="B56" s="83"/>
      <c r="C56" s="83"/>
      <c r="D56" s="83"/>
      <c r="E56" s="83"/>
      <c r="F56" s="83"/>
      <c r="G56" s="83"/>
      <c r="H56" s="83"/>
    </row>
    <row r="57" spans="1:8" x14ac:dyDescent="0.2">
      <c r="A57" s="83"/>
      <c r="B57" s="83"/>
      <c r="C57" s="83"/>
      <c r="D57" s="83"/>
      <c r="E57" s="83"/>
      <c r="F57" s="83"/>
      <c r="G57" s="83"/>
      <c r="H57" s="83"/>
    </row>
    <row r="58" spans="1:8" x14ac:dyDescent="0.2">
      <c r="A58" s="83"/>
      <c r="B58" s="83"/>
      <c r="C58" s="83"/>
      <c r="D58" s="83"/>
      <c r="E58" s="83"/>
      <c r="F58" s="83"/>
      <c r="G58" s="83"/>
      <c r="H58" s="83"/>
    </row>
    <row r="59" spans="1:8" x14ac:dyDescent="0.2">
      <c r="A59" s="83"/>
      <c r="B59" s="83"/>
      <c r="C59" s="83"/>
      <c r="D59" s="83"/>
      <c r="E59" s="83"/>
      <c r="F59" s="83"/>
      <c r="G59" s="83"/>
      <c r="H59" s="83"/>
    </row>
    <row r="60" spans="1:8" x14ac:dyDescent="0.2">
      <c r="A60" s="83"/>
      <c r="B60" s="83"/>
      <c r="C60" s="83"/>
      <c r="D60" s="83"/>
      <c r="E60" s="83"/>
      <c r="F60" s="83"/>
      <c r="G60" s="83"/>
      <c r="H60" s="83"/>
    </row>
    <row r="61" spans="1:8" x14ac:dyDescent="0.2">
      <c r="A61" s="83"/>
      <c r="B61" s="83"/>
      <c r="C61" s="83"/>
      <c r="D61" s="83"/>
      <c r="E61" s="83"/>
      <c r="F61" s="83"/>
      <c r="G61" s="83"/>
      <c r="H61" s="83"/>
    </row>
    <row r="62" spans="1:8" x14ac:dyDescent="0.2">
      <c r="A62" s="83"/>
      <c r="B62" s="83"/>
      <c r="C62" s="83"/>
      <c r="D62" s="83"/>
      <c r="E62" s="83"/>
      <c r="F62" s="83"/>
      <c r="G62" s="83"/>
      <c r="H62" s="83"/>
    </row>
    <row r="63" spans="1:8" x14ac:dyDescent="0.2">
      <c r="A63" s="83"/>
      <c r="B63" s="83"/>
      <c r="C63" s="83"/>
      <c r="D63" s="83"/>
      <c r="E63" s="83"/>
      <c r="F63" s="83"/>
      <c r="G63" s="83"/>
      <c r="H63" s="83"/>
    </row>
    <row r="64" spans="1:8" x14ac:dyDescent="0.2">
      <c r="A64" s="83"/>
      <c r="B64" s="83"/>
      <c r="C64" s="83"/>
      <c r="D64" s="83"/>
      <c r="E64" s="83"/>
      <c r="F64" s="83"/>
      <c r="G64" s="83"/>
      <c r="H64" s="83"/>
    </row>
    <row r="65" spans="1:8" x14ac:dyDescent="0.2">
      <c r="A65" s="83"/>
      <c r="B65" s="83"/>
      <c r="C65" s="83"/>
      <c r="D65" s="83"/>
      <c r="E65" s="83"/>
      <c r="F65" s="83"/>
      <c r="G65" s="83"/>
      <c r="H65" s="83"/>
    </row>
    <row r="66" spans="1:8" x14ac:dyDescent="0.2">
      <c r="A66" s="83"/>
      <c r="B66" s="83"/>
      <c r="C66" s="83"/>
      <c r="D66" s="83"/>
      <c r="E66" s="83"/>
      <c r="F66" s="83"/>
      <c r="G66" s="83"/>
      <c r="H66" s="83"/>
    </row>
    <row r="67" spans="1:8" x14ac:dyDescent="0.2">
      <c r="A67" s="83"/>
      <c r="B67" s="83"/>
      <c r="C67" s="83"/>
      <c r="D67" s="83"/>
      <c r="E67" s="83"/>
      <c r="F67" s="83"/>
      <c r="G67" s="83"/>
      <c r="H67" s="83"/>
    </row>
    <row r="68" spans="1:8" x14ac:dyDescent="0.2">
      <c r="A68" s="83"/>
      <c r="B68" s="83"/>
      <c r="C68" s="83"/>
      <c r="D68" s="83"/>
      <c r="E68" s="83"/>
      <c r="F68" s="83"/>
      <c r="G68" s="83"/>
      <c r="H68" s="83"/>
    </row>
    <row r="69" spans="1:8" x14ac:dyDescent="0.2">
      <c r="A69" s="83"/>
      <c r="B69" s="83"/>
      <c r="C69" s="83"/>
      <c r="D69" s="83"/>
      <c r="E69" s="83"/>
      <c r="F69" s="83"/>
      <c r="G69" s="83"/>
      <c r="H69" s="83"/>
    </row>
    <row r="70" spans="1:8" x14ac:dyDescent="0.2">
      <c r="A70" s="83"/>
      <c r="B70" s="83"/>
      <c r="C70" s="83"/>
      <c r="D70" s="83"/>
      <c r="E70" s="83"/>
      <c r="F70" s="83"/>
      <c r="G70" s="83"/>
      <c r="H70" s="83"/>
    </row>
    <row r="71" spans="1:8" x14ac:dyDescent="0.2">
      <c r="A71" s="83"/>
      <c r="B71" s="83"/>
      <c r="C71" s="83"/>
      <c r="D71" s="83"/>
      <c r="E71" s="83"/>
      <c r="F71" s="83"/>
      <c r="G71" s="83"/>
      <c r="H71" s="83"/>
    </row>
    <row r="72" spans="1:8" x14ac:dyDescent="0.2">
      <c r="A72" s="83"/>
      <c r="B72" s="83"/>
      <c r="C72" s="83"/>
      <c r="D72" s="83"/>
      <c r="E72" s="83"/>
      <c r="F72" s="83"/>
      <c r="G72" s="83"/>
      <c r="H72" s="83"/>
    </row>
    <row r="73" spans="1:8" x14ac:dyDescent="0.2">
      <c r="A73" s="83"/>
      <c r="B73" s="83"/>
      <c r="C73" s="83"/>
      <c r="D73" s="83"/>
      <c r="E73" s="83"/>
      <c r="F73" s="83"/>
      <c r="G73" s="83"/>
      <c r="H73" s="83"/>
    </row>
    <row r="74" spans="1:8" x14ac:dyDescent="0.2">
      <c r="A74" s="83"/>
      <c r="B74" s="83"/>
      <c r="C74" s="83"/>
      <c r="D74" s="83"/>
      <c r="E74" s="83"/>
      <c r="F74" s="83"/>
      <c r="G74" s="83"/>
      <c r="H74" s="83"/>
    </row>
    <row r="75" spans="1:8" x14ac:dyDescent="0.2">
      <c r="A75" s="83"/>
      <c r="B75" s="83"/>
      <c r="C75" s="83"/>
      <c r="D75" s="83"/>
      <c r="E75" s="83"/>
      <c r="F75" s="83"/>
      <c r="G75" s="83"/>
      <c r="H75" s="83"/>
    </row>
    <row r="76" spans="1:8" x14ac:dyDescent="0.2">
      <c r="A76" s="83"/>
      <c r="B76" s="83"/>
      <c r="C76" s="83"/>
      <c r="D76" s="83"/>
      <c r="E76" s="83"/>
      <c r="F76" s="83"/>
      <c r="G76" s="83"/>
      <c r="H76" s="83"/>
    </row>
    <row r="77" spans="1:8" x14ac:dyDescent="0.2">
      <c r="A77" s="83"/>
      <c r="B77" s="83"/>
      <c r="C77" s="83"/>
      <c r="D77" s="83"/>
      <c r="E77" s="83"/>
      <c r="F77" s="83"/>
      <c r="G77" s="83"/>
      <c r="H77" s="83"/>
    </row>
    <row r="78" spans="1:8" x14ac:dyDescent="0.2">
      <c r="A78" s="83"/>
      <c r="B78" s="83"/>
      <c r="C78" s="83"/>
      <c r="D78" s="83"/>
      <c r="E78" s="83"/>
      <c r="F78" s="83"/>
      <c r="G78" s="83"/>
      <c r="H78" s="83"/>
    </row>
    <row r="79" spans="1:8" x14ac:dyDescent="0.2">
      <c r="A79" s="83"/>
      <c r="B79" s="83"/>
      <c r="C79" s="83"/>
      <c r="D79" s="83"/>
      <c r="E79" s="83"/>
      <c r="F79" s="83"/>
      <c r="G79" s="83"/>
      <c r="H79" s="83"/>
    </row>
    <row r="80" spans="1:8" x14ac:dyDescent="0.2">
      <c r="A80" s="83"/>
      <c r="B80" s="83"/>
      <c r="C80" s="83"/>
      <c r="D80" s="83"/>
      <c r="E80" s="83"/>
      <c r="F80" s="83"/>
      <c r="G80" s="83"/>
      <c r="H80" s="83"/>
    </row>
    <row r="81" spans="1:8" x14ac:dyDescent="0.2">
      <c r="A81" s="83"/>
      <c r="B81" s="83"/>
      <c r="C81" s="83"/>
      <c r="D81" s="83"/>
      <c r="E81" s="83"/>
      <c r="F81" s="83"/>
      <c r="G81" s="83"/>
      <c r="H81" s="83"/>
    </row>
    <row r="82" spans="1:8" x14ac:dyDescent="0.2">
      <c r="A82" s="83"/>
      <c r="B82" s="83"/>
      <c r="C82" s="83"/>
      <c r="D82" s="83"/>
      <c r="E82" s="83"/>
      <c r="F82" s="83"/>
      <c r="G82" s="83"/>
      <c r="H82" s="83"/>
    </row>
    <row r="83" spans="1:8" x14ac:dyDescent="0.2">
      <c r="A83" s="83"/>
      <c r="B83" s="83"/>
      <c r="C83" s="83"/>
      <c r="D83" s="83"/>
      <c r="E83" s="83"/>
      <c r="F83" s="83"/>
      <c r="G83" s="83"/>
      <c r="H83" s="83"/>
    </row>
    <row r="84" spans="1:8" x14ac:dyDescent="0.2">
      <c r="A84" s="83"/>
      <c r="B84" s="83"/>
      <c r="C84" s="83"/>
      <c r="D84" s="83"/>
      <c r="E84" s="83"/>
      <c r="F84" s="83"/>
      <c r="G84" s="83"/>
      <c r="H84" s="83"/>
    </row>
    <row r="85" spans="1:8" x14ac:dyDescent="0.2">
      <c r="A85" s="83"/>
      <c r="B85" s="83"/>
      <c r="C85" s="83"/>
      <c r="D85" s="83"/>
      <c r="E85" s="83"/>
      <c r="F85" s="83"/>
      <c r="G85" s="83"/>
      <c r="H85" s="83"/>
    </row>
    <row r="86" spans="1:8" x14ac:dyDescent="0.2">
      <c r="A86" s="83"/>
      <c r="B86" s="83"/>
      <c r="C86" s="83"/>
      <c r="D86" s="83"/>
      <c r="E86" s="83"/>
      <c r="F86" s="83"/>
      <c r="G86" s="83"/>
      <c r="H86" s="83"/>
    </row>
    <row r="87" spans="1:8" x14ac:dyDescent="0.2">
      <c r="A87" s="83"/>
      <c r="B87" s="83"/>
      <c r="C87" s="83"/>
      <c r="D87" s="83"/>
      <c r="E87" s="83"/>
      <c r="F87" s="83"/>
      <c r="G87" s="83"/>
      <c r="H87" s="83"/>
    </row>
    <row r="88" spans="1:8" x14ac:dyDescent="0.2">
      <c r="A88" s="83"/>
      <c r="B88" s="83"/>
      <c r="C88" s="83"/>
      <c r="D88" s="83"/>
      <c r="E88" s="83"/>
      <c r="F88" s="83"/>
      <c r="G88" s="83"/>
      <c r="H88" s="83"/>
    </row>
    <row r="89" spans="1:8" x14ac:dyDescent="0.2">
      <c r="A89" s="83"/>
      <c r="B89" s="83"/>
      <c r="C89" s="83"/>
      <c r="D89" s="83"/>
      <c r="E89" s="83"/>
      <c r="F89" s="83"/>
      <c r="G89" s="83"/>
      <c r="H89" s="83"/>
    </row>
    <row r="90" spans="1:8" x14ac:dyDescent="0.2">
      <c r="A90" s="83"/>
      <c r="B90" s="83"/>
      <c r="C90" s="83"/>
      <c r="D90" s="83"/>
      <c r="E90" s="83"/>
      <c r="F90" s="83"/>
      <c r="G90" s="83"/>
      <c r="H90" s="83"/>
    </row>
    <row r="91" spans="1:8" x14ac:dyDescent="0.2">
      <c r="A91" s="83"/>
      <c r="B91" s="83"/>
      <c r="C91" s="83"/>
      <c r="D91" s="83"/>
      <c r="E91" s="83"/>
      <c r="F91" s="83"/>
      <c r="G91" s="83"/>
      <c r="H91" s="83"/>
    </row>
    <row r="92" spans="1:8" x14ac:dyDescent="0.2">
      <c r="A92" s="83"/>
      <c r="B92" s="83"/>
      <c r="C92" s="83"/>
      <c r="D92" s="83"/>
      <c r="E92" s="83"/>
      <c r="F92" s="83"/>
      <c r="G92" s="83"/>
      <c r="H92" s="83"/>
    </row>
    <row r="93" spans="1:8" x14ac:dyDescent="0.2">
      <c r="A93" s="83"/>
      <c r="B93" s="83"/>
      <c r="C93" s="83"/>
      <c r="D93" s="83"/>
      <c r="E93" s="83"/>
      <c r="F93" s="83"/>
      <c r="G93" s="83"/>
      <c r="H93" s="83"/>
    </row>
    <row r="94" spans="1:8" x14ac:dyDescent="0.2">
      <c r="A94" s="83"/>
      <c r="B94" s="83"/>
      <c r="C94" s="83"/>
      <c r="D94" s="83"/>
      <c r="E94" s="83"/>
      <c r="F94" s="83"/>
      <c r="G94" s="83"/>
      <c r="H94" s="83"/>
    </row>
    <row r="95" spans="1:8" x14ac:dyDescent="0.2">
      <c r="A95" s="83"/>
      <c r="B95" s="83"/>
      <c r="C95" s="83"/>
      <c r="D95" s="83"/>
      <c r="E95" s="83"/>
      <c r="F95" s="83"/>
      <c r="G95" s="83"/>
      <c r="H95" s="83"/>
    </row>
    <row r="96" spans="1:8" x14ac:dyDescent="0.2">
      <c r="A96" s="83"/>
      <c r="B96" s="83"/>
      <c r="C96" s="83"/>
      <c r="D96" s="83"/>
      <c r="E96" s="83"/>
      <c r="F96" s="83"/>
      <c r="G96" s="83"/>
      <c r="H96" s="83"/>
    </row>
    <row r="97" spans="1:8" x14ac:dyDescent="0.2">
      <c r="A97" s="83"/>
      <c r="B97" s="83"/>
      <c r="C97" s="83"/>
      <c r="D97" s="83"/>
      <c r="E97" s="83"/>
      <c r="F97" s="83"/>
      <c r="G97" s="83"/>
      <c r="H97" s="83"/>
    </row>
    <row r="98" spans="1:8" x14ac:dyDescent="0.2">
      <c r="A98" s="83"/>
      <c r="B98" s="83"/>
      <c r="C98" s="83"/>
      <c r="D98" s="83"/>
      <c r="E98" s="83"/>
      <c r="F98" s="83"/>
      <c r="G98" s="83"/>
      <c r="H98" s="83"/>
    </row>
    <row r="99" spans="1:8" x14ac:dyDescent="0.2">
      <c r="A99" s="83"/>
      <c r="B99" s="83"/>
      <c r="C99" s="83"/>
      <c r="D99" s="83"/>
      <c r="E99" s="83"/>
      <c r="F99" s="83"/>
      <c r="G99" s="83"/>
      <c r="H99" s="83"/>
    </row>
    <row r="100" spans="1:8" x14ac:dyDescent="0.2">
      <c r="A100" s="83"/>
      <c r="B100" s="83"/>
      <c r="C100" s="83"/>
      <c r="D100" s="83"/>
      <c r="E100" s="83"/>
      <c r="F100" s="83"/>
      <c r="G100" s="83"/>
      <c r="H100" s="83"/>
    </row>
    <row r="101" spans="1:8" x14ac:dyDescent="0.2">
      <c r="A101" s="83"/>
      <c r="B101" s="83"/>
      <c r="C101" s="83"/>
      <c r="D101" s="83"/>
      <c r="E101" s="83"/>
      <c r="F101" s="83"/>
      <c r="G101" s="83"/>
      <c r="H101" s="83"/>
    </row>
    <row r="102" spans="1:8" x14ac:dyDescent="0.2">
      <c r="A102" s="83"/>
      <c r="B102" s="83"/>
      <c r="C102" s="83"/>
      <c r="D102" s="83"/>
      <c r="E102" s="83"/>
      <c r="F102" s="83"/>
      <c r="G102" s="83"/>
      <c r="H102" s="83"/>
    </row>
    <row r="103" spans="1:8" x14ac:dyDescent="0.2">
      <c r="A103" s="83"/>
      <c r="B103" s="83"/>
      <c r="C103" s="83"/>
      <c r="D103" s="83"/>
      <c r="E103" s="83"/>
      <c r="F103" s="83"/>
      <c r="G103" s="83"/>
      <c r="H103" s="83"/>
    </row>
    <row r="104" spans="1:8" x14ac:dyDescent="0.2">
      <c r="A104" s="83"/>
      <c r="B104" s="83"/>
      <c r="C104" s="83"/>
      <c r="D104" s="83"/>
      <c r="E104" s="83"/>
      <c r="F104" s="83"/>
      <c r="G104" s="83"/>
      <c r="H104" s="83"/>
    </row>
    <row r="105" spans="1:8" x14ac:dyDescent="0.2">
      <c r="A105" s="83"/>
      <c r="B105" s="83"/>
      <c r="C105" s="83"/>
      <c r="D105" s="83"/>
      <c r="E105" s="83"/>
      <c r="F105" s="83"/>
      <c r="G105" s="83"/>
      <c r="H105" s="83"/>
    </row>
    <row r="106" spans="1:8" x14ac:dyDescent="0.2">
      <c r="A106" s="83"/>
      <c r="B106" s="83"/>
      <c r="C106" s="83"/>
      <c r="D106" s="83"/>
      <c r="E106" s="83"/>
      <c r="F106" s="83"/>
      <c r="G106" s="83"/>
      <c r="H106" s="83"/>
    </row>
    <row r="107" spans="1:8" x14ac:dyDescent="0.2">
      <c r="A107" s="83"/>
      <c r="B107" s="83"/>
      <c r="C107" s="83"/>
      <c r="D107" s="83"/>
      <c r="E107" s="83"/>
      <c r="F107" s="83"/>
      <c r="G107" s="83"/>
      <c r="H107" s="83"/>
    </row>
    <row r="108" spans="1:8" x14ac:dyDescent="0.2">
      <c r="A108" s="83"/>
      <c r="B108" s="83"/>
      <c r="C108" s="83"/>
      <c r="D108" s="83"/>
      <c r="E108" s="83"/>
      <c r="F108" s="83"/>
      <c r="G108" s="83"/>
      <c r="H108" s="83"/>
    </row>
    <row r="109" spans="1:8" x14ac:dyDescent="0.2">
      <c r="A109" s="83"/>
      <c r="B109" s="83"/>
      <c r="C109" s="83"/>
      <c r="D109" s="83"/>
      <c r="E109" s="83"/>
      <c r="F109" s="83"/>
      <c r="G109" s="83"/>
      <c r="H109" s="83"/>
    </row>
    <row r="110" spans="1:8" x14ac:dyDescent="0.2">
      <c r="A110" s="83"/>
      <c r="B110" s="83"/>
      <c r="C110" s="83"/>
      <c r="D110" s="83"/>
      <c r="E110" s="83"/>
      <c r="F110" s="83"/>
      <c r="G110" s="83"/>
      <c r="H110" s="83"/>
    </row>
    <row r="111" spans="1:8" x14ac:dyDescent="0.2">
      <c r="A111" s="83"/>
      <c r="B111" s="83"/>
      <c r="C111" s="83"/>
      <c r="D111" s="83"/>
      <c r="E111" s="83"/>
      <c r="F111" s="83"/>
      <c r="G111" s="83"/>
      <c r="H111" s="83"/>
    </row>
    <row r="112" spans="1:8" x14ac:dyDescent="0.2">
      <c r="A112" s="83"/>
      <c r="B112" s="83"/>
      <c r="C112" s="83"/>
      <c r="D112" s="83"/>
      <c r="E112" s="83"/>
      <c r="F112" s="83"/>
      <c r="G112" s="83"/>
      <c r="H112" s="83"/>
    </row>
    <row r="113" spans="1:8" x14ac:dyDescent="0.2">
      <c r="A113" s="83"/>
      <c r="B113" s="83"/>
      <c r="C113" s="83"/>
      <c r="D113" s="83"/>
      <c r="E113" s="83"/>
      <c r="F113" s="83"/>
      <c r="G113" s="83"/>
      <c r="H113" s="83"/>
    </row>
    <row r="114" spans="1:8" x14ac:dyDescent="0.2">
      <c r="A114" s="83"/>
      <c r="B114" s="83"/>
      <c r="C114" s="83"/>
      <c r="D114" s="83"/>
      <c r="E114" s="83"/>
      <c r="F114" s="83"/>
      <c r="G114" s="83"/>
      <c r="H114" s="83"/>
    </row>
    <row r="115" spans="1:8" x14ac:dyDescent="0.2">
      <c r="A115" s="83"/>
      <c r="B115" s="83"/>
      <c r="C115" s="83"/>
      <c r="D115" s="83"/>
      <c r="E115" s="83"/>
      <c r="F115" s="83"/>
      <c r="G115" s="83"/>
      <c r="H115" s="83"/>
    </row>
    <row r="116" spans="1:8" x14ac:dyDescent="0.2">
      <c r="A116" s="83"/>
      <c r="B116" s="83"/>
      <c r="C116" s="83"/>
      <c r="D116" s="83"/>
      <c r="E116" s="83"/>
      <c r="F116" s="83"/>
      <c r="G116" s="83"/>
      <c r="H116" s="83"/>
    </row>
    <row r="117" spans="1:8" x14ac:dyDescent="0.2">
      <c r="A117" s="83"/>
      <c r="B117" s="83"/>
      <c r="C117" s="83"/>
      <c r="D117" s="83"/>
      <c r="E117" s="83"/>
      <c r="F117" s="83"/>
      <c r="G117" s="83"/>
      <c r="H117" s="83"/>
    </row>
    <row r="118" spans="1:8" x14ac:dyDescent="0.2">
      <c r="A118" s="83"/>
      <c r="B118" s="83"/>
      <c r="C118" s="83"/>
      <c r="D118" s="83"/>
      <c r="E118" s="83"/>
      <c r="F118" s="83"/>
      <c r="G118" s="83"/>
      <c r="H118" s="83"/>
    </row>
    <row r="119" spans="1:8" x14ac:dyDescent="0.2">
      <c r="A119" s="83"/>
      <c r="B119" s="83"/>
      <c r="C119" s="83"/>
      <c r="D119" s="83"/>
      <c r="E119" s="83"/>
      <c r="F119" s="83"/>
      <c r="G119" s="83"/>
      <c r="H119" s="83"/>
    </row>
    <row r="120" spans="1:8" x14ac:dyDescent="0.2">
      <c r="A120" s="83"/>
      <c r="B120" s="83"/>
      <c r="C120" s="83"/>
      <c r="D120" s="83"/>
      <c r="E120" s="83"/>
      <c r="F120" s="83"/>
      <c r="G120" s="83"/>
      <c r="H120" s="83"/>
    </row>
    <row r="121" spans="1:8" x14ac:dyDescent="0.2">
      <c r="A121" s="83"/>
      <c r="B121" s="83"/>
      <c r="C121" s="83"/>
      <c r="D121" s="83"/>
      <c r="E121" s="83"/>
      <c r="F121" s="83"/>
      <c r="G121" s="83"/>
      <c r="H121" s="83"/>
    </row>
    <row r="122" spans="1:8" x14ac:dyDescent="0.2">
      <c r="A122" s="83"/>
      <c r="B122" s="83"/>
      <c r="C122" s="83"/>
      <c r="D122" s="83"/>
      <c r="E122" s="83"/>
      <c r="F122" s="83"/>
      <c r="G122" s="83"/>
      <c r="H122" s="83"/>
    </row>
    <row r="123" spans="1:8" x14ac:dyDescent="0.2">
      <c r="A123" s="83"/>
      <c r="B123" s="83"/>
      <c r="C123" s="83"/>
      <c r="D123" s="83"/>
      <c r="E123" s="83"/>
      <c r="F123" s="83"/>
      <c r="G123" s="83"/>
      <c r="H123" s="83"/>
    </row>
    <row r="124" spans="1:8" x14ac:dyDescent="0.2">
      <c r="A124" s="83"/>
      <c r="B124" s="83"/>
      <c r="C124" s="83"/>
      <c r="D124" s="83"/>
      <c r="E124" s="83"/>
      <c r="F124" s="83"/>
      <c r="G124" s="83"/>
      <c r="H124" s="83"/>
    </row>
    <row r="125" spans="1:8" x14ac:dyDescent="0.2">
      <c r="A125" s="83"/>
      <c r="B125" s="83"/>
      <c r="C125" s="83"/>
      <c r="D125" s="83"/>
      <c r="E125" s="83"/>
      <c r="F125" s="83"/>
      <c r="G125" s="83"/>
      <c r="H125" s="83"/>
    </row>
    <row r="126" spans="1:8" x14ac:dyDescent="0.2">
      <c r="A126" s="83"/>
      <c r="B126" s="83"/>
      <c r="C126" s="83"/>
      <c r="D126" s="83"/>
      <c r="E126" s="83"/>
      <c r="F126" s="83"/>
      <c r="G126" s="83"/>
      <c r="H126" s="83"/>
    </row>
    <row r="127" spans="1:8" x14ac:dyDescent="0.2">
      <c r="A127" s="83"/>
      <c r="B127" s="83"/>
      <c r="C127" s="83"/>
      <c r="D127" s="83"/>
      <c r="E127" s="83"/>
      <c r="F127" s="83"/>
      <c r="G127" s="83"/>
      <c r="H127" s="83"/>
    </row>
    <row r="128" spans="1:8" x14ac:dyDescent="0.2">
      <c r="A128" s="83"/>
      <c r="B128" s="83"/>
      <c r="C128" s="83"/>
      <c r="D128" s="83"/>
      <c r="E128" s="83"/>
      <c r="F128" s="83"/>
      <c r="G128" s="83"/>
      <c r="H128" s="83"/>
    </row>
    <row r="129" spans="1:8" x14ac:dyDescent="0.2">
      <c r="A129" s="83"/>
      <c r="B129" s="83"/>
      <c r="C129" s="83"/>
      <c r="D129" s="83"/>
      <c r="E129" s="83"/>
      <c r="F129" s="83"/>
      <c r="G129" s="83"/>
      <c r="H129" s="83"/>
    </row>
    <row r="130" spans="1:8" x14ac:dyDescent="0.2">
      <c r="A130" s="83"/>
      <c r="B130" s="83"/>
      <c r="C130" s="83"/>
      <c r="D130" s="83"/>
      <c r="E130" s="83"/>
      <c r="F130" s="83"/>
      <c r="G130" s="83"/>
      <c r="H130" s="83"/>
    </row>
    <row r="131" spans="1:8" x14ac:dyDescent="0.2">
      <c r="A131" s="83"/>
      <c r="B131" s="83"/>
      <c r="C131" s="83"/>
      <c r="D131" s="83"/>
      <c r="E131" s="83"/>
      <c r="F131" s="83"/>
      <c r="G131" s="83"/>
      <c r="H131" s="83"/>
    </row>
    <row r="132" spans="1:8" x14ac:dyDescent="0.2">
      <c r="A132" s="83"/>
      <c r="B132" s="83"/>
      <c r="C132" s="83"/>
      <c r="D132" s="83"/>
      <c r="E132" s="83"/>
      <c r="F132" s="83"/>
      <c r="G132" s="83"/>
      <c r="H132" s="83"/>
    </row>
    <row r="133" spans="1:8" x14ac:dyDescent="0.2">
      <c r="A133" s="83"/>
      <c r="B133" s="83"/>
      <c r="C133" s="83"/>
      <c r="D133" s="83"/>
      <c r="E133" s="83"/>
      <c r="F133" s="83"/>
      <c r="G133" s="83"/>
      <c r="H133" s="83"/>
    </row>
    <row r="134" spans="1:8" x14ac:dyDescent="0.2">
      <c r="A134" s="83"/>
      <c r="B134" s="83"/>
      <c r="C134" s="83"/>
      <c r="D134" s="83"/>
      <c r="E134" s="83"/>
      <c r="F134" s="83"/>
      <c r="G134" s="83"/>
      <c r="H134" s="83"/>
    </row>
    <row r="135" spans="1:8" x14ac:dyDescent="0.2">
      <c r="A135" s="83"/>
      <c r="B135" s="83"/>
      <c r="C135" s="83"/>
      <c r="D135" s="83"/>
      <c r="E135" s="83"/>
      <c r="F135" s="83"/>
      <c r="G135" s="83"/>
      <c r="H135" s="83"/>
    </row>
    <row r="136" spans="1:8" x14ac:dyDescent="0.2">
      <c r="A136" s="83"/>
      <c r="B136" s="83"/>
      <c r="C136" s="83"/>
      <c r="D136" s="83"/>
      <c r="E136" s="83"/>
      <c r="F136" s="83"/>
      <c r="G136" s="83"/>
      <c r="H136" s="83"/>
    </row>
    <row r="137" spans="1:8" x14ac:dyDescent="0.2">
      <c r="A137" s="83"/>
      <c r="B137" s="83"/>
      <c r="C137" s="83"/>
      <c r="D137" s="83"/>
      <c r="E137" s="83"/>
      <c r="F137" s="83"/>
      <c r="G137" s="83"/>
      <c r="H137" s="83"/>
    </row>
    <row r="138" spans="1:8" x14ac:dyDescent="0.2">
      <c r="A138" s="83"/>
      <c r="B138" s="83"/>
      <c r="C138" s="83"/>
      <c r="D138" s="83"/>
      <c r="E138" s="83"/>
      <c r="F138" s="83"/>
      <c r="G138" s="83"/>
      <c r="H138" s="83"/>
    </row>
    <row r="139" spans="1:8" x14ac:dyDescent="0.2">
      <c r="A139" s="83"/>
      <c r="B139" s="83"/>
      <c r="C139" s="83"/>
      <c r="D139" s="83"/>
      <c r="E139" s="83"/>
      <c r="F139" s="83"/>
      <c r="G139" s="83"/>
      <c r="H139" s="83"/>
    </row>
    <row r="140" spans="1:8" x14ac:dyDescent="0.2">
      <c r="A140" s="83"/>
      <c r="B140" s="83"/>
      <c r="C140" s="83"/>
      <c r="D140" s="83"/>
      <c r="E140" s="83"/>
      <c r="F140" s="83"/>
      <c r="G140" s="83"/>
      <c r="H140" s="83"/>
    </row>
    <row r="141" spans="1:8" x14ac:dyDescent="0.2">
      <c r="A141" s="83"/>
      <c r="B141" s="83"/>
      <c r="C141" s="83"/>
      <c r="D141" s="83"/>
      <c r="E141" s="83"/>
      <c r="F141" s="83"/>
      <c r="G141" s="83"/>
      <c r="H141" s="83"/>
    </row>
    <row r="142" spans="1:8" x14ac:dyDescent="0.2">
      <c r="A142" s="83"/>
      <c r="B142" s="83"/>
      <c r="C142" s="83"/>
      <c r="D142" s="83"/>
      <c r="E142" s="83"/>
      <c r="F142" s="83"/>
      <c r="G142" s="83"/>
      <c r="H142" s="83"/>
    </row>
    <row r="143" spans="1:8" x14ac:dyDescent="0.2">
      <c r="A143" s="83"/>
      <c r="B143" s="83"/>
      <c r="C143" s="83"/>
      <c r="D143" s="83"/>
      <c r="E143" s="83"/>
      <c r="F143" s="83"/>
      <c r="G143" s="83"/>
      <c r="H143" s="83"/>
    </row>
    <row r="144" spans="1:8" x14ac:dyDescent="0.2">
      <c r="A144" s="83"/>
      <c r="B144" s="83"/>
      <c r="C144" s="83"/>
      <c r="D144" s="83"/>
      <c r="E144" s="83"/>
      <c r="F144" s="83"/>
      <c r="G144" s="83"/>
      <c r="H144" s="83"/>
    </row>
    <row r="145" spans="1:8" x14ac:dyDescent="0.2">
      <c r="A145" s="83"/>
      <c r="B145" s="83"/>
      <c r="C145" s="83"/>
      <c r="D145" s="83"/>
      <c r="E145" s="83"/>
      <c r="F145" s="83"/>
      <c r="G145" s="83"/>
      <c r="H145" s="83"/>
    </row>
    <row r="146" spans="1:8" x14ac:dyDescent="0.2">
      <c r="A146" s="83"/>
      <c r="B146" s="83"/>
      <c r="C146" s="83"/>
      <c r="D146" s="83"/>
      <c r="E146" s="83"/>
      <c r="F146" s="83"/>
      <c r="G146" s="83"/>
      <c r="H146" s="83"/>
    </row>
    <row r="147" spans="1:8" x14ac:dyDescent="0.2">
      <c r="A147" s="83"/>
      <c r="B147" s="83"/>
      <c r="C147" s="83"/>
      <c r="D147" s="83"/>
      <c r="E147" s="83"/>
      <c r="F147" s="83"/>
      <c r="G147" s="83"/>
      <c r="H147" s="83"/>
    </row>
    <row r="148" spans="1:8" x14ac:dyDescent="0.2">
      <c r="A148" s="83"/>
      <c r="B148" s="83"/>
      <c r="C148" s="83"/>
      <c r="D148" s="83"/>
      <c r="E148" s="83"/>
      <c r="F148" s="83"/>
      <c r="G148" s="83"/>
      <c r="H148" s="83"/>
    </row>
    <row r="149" spans="1:8" x14ac:dyDescent="0.2">
      <c r="A149" s="83"/>
      <c r="B149" s="83"/>
      <c r="C149" s="83"/>
      <c r="D149" s="83"/>
      <c r="E149" s="83"/>
      <c r="F149" s="83"/>
      <c r="G149" s="83"/>
      <c r="H149" s="83"/>
    </row>
    <row r="150" spans="1:8" x14ac:dyDescent="0.2">
      <c r="A150" s="83"/>
      <c r="B150" s="83"/>
      <c r="C150" s="83"/>
      <c r="D150" s="83"/>
      <c r="E150" s="83"/>
      <c r="F150" s="83"/>
      <c r="G150" s="83"/>
      <c r="H150" s="83"/>
    </row>
    <row r="151" spans="1:8" x14ac:dyDescent="0.2">
      <c r="A151" s="83"/>
      <c r="B151" s="83"/>
      <c r="C151" s="83"/>
      <c r="D151" s="83"/>
      <c r="E151" s="83"/>
      <c r="F151" s="83"/>
      <c r="G151" s="83"/>
      <c r="H151" s="83"/>
    </row>
    <row r="152" spans="1:8" x14ac:dyDescent="0.2">
      <c r="A152" s="83"/>
      <c r="B152" s="83"/>
      <c r="C152" s="83"/>
      <c r="D152" s="83"/>
      <c r="E152" s="83"/>
      <c r="F152" s="83"/>
      <c r="G152" s="83"/>
      <c r="H152" s="83"/>
    </row>
    <row r="153" spans="1:8" x14ac:dyDescent="0.2">
      <c r="A153" s="83"/>
      <c r="B153" s="83"/>
      <c r="C153" s="83"/>
      <c r="D153" s="83"/>
      <c r="E153" s="83"/>
      <c r="F153" s="83"/>
      <c r="G153" s="83"/>
      <c r="H153" s="83"/>
    </row>
    <row r="154" spans="1:8" x14ac:dyDescent="0.2">
      <c r="A154" s="83"/>
      <c r="B154" s="83"/>
      <c r="C154" s="83"/>
      <c r="D154" s="83"/>
      <c r="E154" s="83"/>
      <c r="F154" s="83"/>
      <c r="G154" s="83"/>
      <c r="H154" s="83"/>
    </row>
    <row r="155" spans="1:8" x14ac:dyDescent="0.2">
      <c r="A155" s="83"/>
      <c r="B155" s="83"/>
      <c r="C155" s="83"/>
      <c r="D155" s="83"/>
      <c r="E155" s="83"/>
      <c r="F155" s="83"/>
      <c r="G155" s="83"/>
      <c r="H155" s="83"/>
    </row>
    <row r="156" spans="1:8" x14ac:dyDescent="0.2">
      <c r="A156" s="83"/>
      <c r="B156" s="83"/>
      <c r="C156" s="83"/>
      <c r="D156" s="83"/>
      <c r="E156" s="83"/>
      <c r="F156" s="83"/>
      <c r="G156" s="83"/>
      <c r="H156" s="83"/>
    </row>
    <row r="157" spans="1:8" x14ac:dyDescent="0.2">
      <c r="A157" s="83"/>
      <c r="B157" s="83"/>
      <c r="C157" s="83"/>
      <c r="D157" s="83"/>
      <c r="E157" s="83"/>
      <c r="F157" s="83"/>
      <c r="G157" s="83"/>
      <c r="H157" s="83"/>
    </row>
    <row r="158" spans="1:8" x14ac:dyDescent="0.2">
      <c r="A158" s="83"/>
      <c r="B158" s="83"/>
      <c r="C158" s="83"/>
      <c r="D158" s="83"/>
      <c r="E158" s="83"/>
      <c r="F158" s="83"/>
      <c r="G158" s="83"/>
      <c r="H158" s="83"/>
    </row>
    <row r="159" spans="1:8" x14ac:dyDescent="0.2">
      <c r="A159" s="83"/>
      <c r="B159" s="83"/>
      <c r="C159" s="83"/>
      <c r="D159" s="83"/>
      <c r="E159" s="83"/>
      <c r="F159" s="83"/>
      <c r="G159" s="83"/>
      <c r="H159" s="83"/>
    </row>
    <row r="160" spans="1:8" x14ac:dyDescent="0.2">
      <c r="A160" s="83"/>
      <c r="B160" s="83"/>
      <c r="C160" s="83"/>
      <c r="D160" s="83"/>
      <c r="E160" s="83"/>
      <c r="F160" s="83"/>
      <c r="G160" s="83"/>
      <c r="H160" s="83"/>
    </row>
    <row r="161" spans="1:8" x14ac:dyDescent="0.2">
      <c r="A161" s="83"/>
      <c r="B161" s="83"/>
      <c r="C161" s="83"/>
      <c r="D161" s="83"/>
      <c r="E161" s="83"/>
      <c r="F161" s="83"/>
      <c r="G161" s="83"/>
      <c r="H161" s="83"/>
    </row>
    <row r="162" spans="1:8" x14ac:dyDescent="0.2">
      <c r="A162" s="83"/>
      <c r="B162" s="83"/>
      <c r="C162" s="83"/>
      <c r="D162" s="83"/>
      <c r="E162" s="83"/>
      <c r="F162" s="83"/>
      <c r="G162" s="83"/>
      <c r="H162" s="83"/>
    </row>
    <row r="163" spans="1:8" x14ac:dyDescent="0.2">
      <c r="A163" s="83"/>
      <c r="B163" s="83"/>
      <c r="C163" s="83"/>
      <c r="D163" s="83"/>
      <c r="E163" s="83"/>
      <c r="F163" s="83"/>
      <c r="G163" s="83"/>
      <c r="H163" s="83"/>
    </row>
    <row r="164" spans="1:8" x14ac:dyDescent="0.2">
      <c r="A164" s="83"/>
      <c r="B164" s="83"/>
      <c r="C164" s="83"/>
      <c r="D164" s="83"/>
      <c r="E164" s="83"/>
      <c r="F164" s="83"/>
      <c r="G164" s="83"/>
      <c r="H164" s="83"/>
    </row>
    <row r="165" spans="1:8" x14ac:dyDescent="0.2">
      <c r="A165" s="83"/>
      <c r="B165" s="83"/>
      <c r="C165" s="83"/>
      <c r="D165" s="83"/>
      <c r="E165" s="83"/>
      <c r="F165" s="83"/>
      <c r="G165" s="83"/>
      <c r="H165" s="83"/>
    </row>
    <row r="166" spans="1:8" x14ac:dyDescent="0.2">
      <c r="A166" s="83"/>
      <c r="B166" s="83"/>
      <c r="C166" s="83"/>
      <c r="D166" s="83"/>
      <c r="E166" s="83"/>
      <c r="F166" s="83"/>
      <c r="G166" s="83"/>
      <c r="H166" s="83"/>
    </row>
    <row r="167" spans="1:8" x14ac:dyDescent="0.2">
      <c r="A167" s="83"/>
      <c r="B167" s="83"/>
      <c r="C167" s="83"/>
      <c r="D167" s="83"/>
      <c r="E167" s="83"/>
      <c r="F167" s="83"/>
      <c r="G167" s="83"/>
      <c r="H167" s="83"/>
    </row>
    <row r="168" spans="1:8" x14ac:dyDescent="0.2">
      <c r="A168" s="83"/>
      <c r="B168" s="83"/>
      <c r="C168" s="83"/>
      <c r="D168" s="83"/>
      <c r="E168" s="83"/>
      <c r="F168" s="83"/>
      <c r="G168" s="83"/>
      <c r="H168" s="83"/>
    </row>
    <row r="169" spans="1:8" x14ac:dyDescent="0.2">
      <c r="A169" s="83"/>
      <c r="B169" s="83"/>
      <c r="C169" s="83"/>
      <c r="D169" s="83"/>
      <c r="E169" s="83"/>
      <c r="F169" s="83"/>
      <c r="G169" s="83"/>
      <c r="H169" s="83"/>
    </row>
    <row r="170" spans="1:8" x14ac:dyDescent="0.2">
      <c r="A170" s="83"/>
      <c r="B170" s="83"/>
      <c r="C170" s="83"/>
      <c r="D170" s="83"/>
      <c r="E170" s="83"/>
      <c r="F170" s="83"/>
      <c r="G170" s="83"/>
      <c r="H170" s="83"/>
    </row>
    <row r="171" spans="1:8" x14ac:dyDescent="0.2">
      <c r="A171" s="83"/>
      <c r="B171" s="83"/>
      <c r="C171" s="83"/>
      <c r="D171" s="83"/>
      <c r="E171" s="83"/>
      <c r="F171" s="83"/>
      <c r="G171" s="83"/>
      <c r="H171" s="83"/>
    </row>
    <row r="172" spans="1:8" x14ac:dyDescent="0.2">
      <c r="A172" s="83"/>
      <c r="B172" s="83"/>
      <c r="C172" s="83"/>
      <c r="D172" s="83"/>
      <c r="E172" s="83"/>
      <c r="F172" s="83"/>
      <c r="G172" s="83"/>
      <c r="H172" s="83"/>
    </row>
    <row r="173" spans="1:8" x14ac:dyDescent="0.2">
      <c r="A173" s="83"/>
      <c r="B173" s="83"/>
      <c r="C173" s="83"/>
      <c r="D173" s="83"/>
      <c r="E173" s="83"/>
      <c r="F173" s="83"/>
      <c r="G173" s="83"/>
      <c r="H173" s="83"/>
    </row>
    <row r="174" spans="1:8" x14ac:dyDescent="0.2">
      <c r="A174" s="83"/>
      <c r="B174" s="83"/>
      <c r="C174" s="83"/>
      <c r="D174" s="83"/>
      <c r="E174" s="83"/>
      <c r="F174" s="83"/>
      <c r="G174" s="83"/>
      <c r="H174" s="83"/>
    </row>
    <row r="175" spans="1:8" x14ac:dyDescent="0.2">
      <c r="A175" s="83"/>
      <c r="B175" s="83"/>
      <c r="C175" s="83"/>
      <c r="D175" s="83"/>
      <c r="E175" s="83"/>
      <c r="F175" s="83"/>
      <c r="G175" s="83"/>
      <c r="H175" s="83"/>
    </row>
    <row r="176" spans="1:8" x14ac:dyDescent="0.2">
      <c r="A176" s="83"/>
      <c r="B176" s="83"/>
      <c r="C176" s="83"/>
      <c r="D176" s="83"/>
      <c r="E176" s="83"/>
      <c r="F176" s="83"/>
      <c r="G176" s="83"/>
      <c r="H176" s="83"/>
    </row>
    <row r="177" spans="1:8" x14ac:dyDescent="0.2">
      <c r="A177" s="83"/>
      <c r="B177" s="83"/>
      <c r="C177" s="83"/>
      <c r="D177" s="83"/>
      <c r="E177" s="83"/>
      <c r="F177" s="83"/>
      <c r="G177" s="83"/>
      <c r="H177" s="83"/>
    </row>
    <row r="178" spans="1:8" x14ac:dyDescent="0.2">
      <c r="A178" s="83"/>
      <c r="B178" s="83"/>
      <c r="C178" s="83"/>
      <c r="D178" s="83"/>
      <c r="E178" s="83"/>
      <c r="F178" s="83"/>
      <c r="G178" s="83"/>
      <c r="H178" s="83"/>
    </row>
    <row r="179" spans="1:8" x14ac:dyDescent="0.2">
      <c r="A179" s="83"/>
      <c r="B179" s="83"/>
      <c r="C179" s="83"/>
      <c r="D179" s="83"/>
      <c r="E179" s="83"/>
      <c r="F179" s="83"/>
      <c r="G179" s="83"/>
      <c r="H179" s="83"/>
    </row>
    <row r="180" spans="1:8" x14ac:dyDescent="0.2">
      <c r="A180" s="83"/>
      <c r="B180" s="83"/>
      <c r="C180" s="83"/>
      <c r="D180" s="83"/>
      <c r="E180" s="83"/>
      <c r="F180" s="83"/>
      <c r="G180" s="83"/>
      <c r="H180" s="83"/>
    </row>
    <row r="181" spans="1:8" x14ac:dyDescent="0.2">
      <c r="A181" s="83"/>
      <c r="B181" s="83"/>
      <c r="C181" s="83"/>
      <c r="D181" s="83"/>
      <c r="E181" s="83"/>
      <c r="F181" s="83"/>
      <c r="G181" s="83"/>
      <c r="H181" s="83"/>
    </row>
    <row r="182" spans="1:8" x14ac:dyDescent="0.2">
      <c r="A182" s="83"/>
      <c r="B182" s="83"/>
      <c r="C182" s="83"/>
      <c r="D182" s="83"/>
      <c r="E182" s="83"/>
      <c r="F182" s="83"/>
      <c r="G182" s="83"/>
      <c r="H182" s="83"/>
    </row>
    <row r="183" spans="1:8" x14ac:dyDescent="0.2">
      <c r="A183" s="83"/>
      <c r="B183" s="83"/>
      <c r="C183" s="83"/>
      <c r="D183" s="83"/>
      <c r="E183" s="83"/>
      <c r="F183" s="83"/>
      <c r="G183" s="83"/>
      <c r="H183" s="83"/>
    </row>
    <row r="184" spans="1:8" x14ac:dyDescent="0.2">
      <c r="A184" s="83"/>
      <c r="B184" s="83"/>
      <c r="C184" s="83"/>
      <c r="D184" s="83"/>
      <c r="E184" s="83"/>
      <c r="F184" s="83"/>
      <c r="G184" s="83"/>
      <c r="H184" s="83"/>
    </row>
    <row r="185" spans="1:8" x14ac:dyDescent="0.2">
      <c r="A185" s="83"/>
      <c r="B185" s="83"/>
      <c r="C185" s="83"/>
      <c r="D185" s="83"/>
      <c r="E185" s="83"/>
      <c r="F185" s="83"/>
      <c r="G185" s="83"/>
      <c r="H185" s="83"/>
    </row>
    <row r="186" spans="1:8" x14ac:dyDescent="0.2">
      <c r="A186" s="83"/>
      <c r="B186" s="83"/>
      <c r="C186" s="83"/>
      <c r="D186" s="83"/>
      <c r="E186" s="83"/>
      <c r="F186" s="83"/>
      <c r="G186" s="83"/>
      <c r="H186" s="83"/>
    </row>
    <row r="187" spans="1:8" x14ac:dyDescent="0.2">
      <c r="A187" s="83"/>
      <c r="B187" s="83"/>
      <c r="C187" s="83"/>
      <c r="D187" s="83"/>
      <c r="E187" s="83"/>
      <c r="F187" s="83"/>
      <c r="G187" s="83"/>
      <c r="H187" s="83"/>
    </row>
    <row r="188" spans="1:8" x14ac:dyDescent="0.2">
      <c r="A188" s="83"/>
      <c r="B188" s="83"/>
      <c r="C188" s="83"/>
      <c r="D188" s="83"/>
      <c r="E188" s="83"/>
      <c r="F188" s="83"/>
      <c r="G188" s="83"/>
      <c r="H188" s="83"/>
    </row>
    <row r="189" spans="1:8" x14ac:dyDescent="0.2">
      <c r="A189" s="83"/>
      <c r="B189" s="83"/>
      <c r="C189" s="83"/>
      <c r="D189" s="83"/>
      <c r="E189" s="83"/>
      <c r="F189" s="83"/>
      <c r="G189" s="83"/>
      <c r="H189" s="83"/>
    </row>
    <row r="190" spans="1:8" x14ac:dyDescent="0.2">
      <c r="A190" s="83"/>
      <c r="B190" s="83"/>
      <c r="C190" s="83"/>
      <c r="D190" s="83"/>
      <c r="E190" s="83"/>
      <c r="F190" s="83"/>
      <c r="G190" s="83"/>
      <c r="H190" s="83"/>
    </row>
    <row r="191" spans="1:8" x14ac:dyDescent="0.2">
      <c r="A191" s="83"/>
      <c r="B191" s="83"/>
      <c r="C191" s="83"/>
      <c r="D191" s="83"/>
      <c r="E191" s="83"/>
      <c r="F191" s="83"/>
      <c r="G191" s="83"/>
      <c r="H191" s="83"/>
    </row>
    <row r="192" spans="1:8" x14ac:dyDescent="0.2">
      <c r="A192" s="83"/>
      <c r="B192" s="83"/>
      <c r="C192" s="83"/>
      <c r="D192" s="83"/>
      <c r="E192" s="83"/>
      <c r="F192" s="83"/>
      <c r="G192" s="83"/>
      <c r="H192" s="83"/>
    </row>
    <row r="193" spans="1:8" x14ac:dyDescent="0.2">
      <c r="A193" s="83"/>
      <c r="B193" s="83"/>
      <c r="C193" s="83"/>
      <c r="D193" s="83"/>
      <c r="E193" s="83"/>
      <c r="F193" s="83"/>
      <c r="G193" s="83"/>
      <c r="H193" s="83"/>
    </row>
    <row r="194" spans="1:8" x14ac:dyDescent="0.2">
      <c r="A194" s="83"/>
      <c r="B194" s="83"/>
      <c r="C194" s="83"/>
      <c r="D194" s="83"/>
      <c r="E194" s="83"/>
      <c r="F194" s="83"/>
      <c r="G194" s="83"/>
      <c r="H194" s="83"/>
    </row>
    <row r="195" spans="1:8" x14ac:dyDescent="0.2">
      <c r="A195" s="83"/>
      <c r="B195" s="83"/>
      <c r="C195" s="83"/>
      <c r="D195" s="83"/>
      <c r="E195" s="83"/>
      <c r="F195" s="83"/>
      <c r="G195" s="83"/>
      <c r="H195" s="83"/>
    </row>
    <row r="196" spans="1:8" x14ac:dyDescent="0.2">
      <c r="A196" s="83"/>
      <c r="B196" s="83"/>
      <c r="C196" s="83"/>
      <c r="D196" s="83"/>
      <c r="E196" s="83"/>
      <c r="F196" s="83"/>
      <c r="G196" s="83"/>
      <c r="H196" s="83"/>
    </row>
    <row r="197" spans="1:8" x14ac:dyDescent="0.2">
      <c r="A197" s="83"/>
      <c r="B197" s="83"/>
      <c r="C197" s="83"/>
      <c r="D197" s="83"/>
      <c r="E197" s="83"/>
      <c r="F197" s="83"/>
      <c r="G197" s="83"/>
      <c r="H197" s="83"/>
    </row>
    <row r="198" spans="1:8" x14ac:dyDescent="0.2">
      <c r="A198" s="83"/>
      <c r="B198" s="83"/>
      <c r="C198" s="83"/>
      <c r="D198" s="83"/>
      <c r="E198" s="83"/>
      <c r="F198" s="83"/>
      <c r="G198" s="83"/>
      <c r="H198" s="83"/>
    </row>
    <row r="199" spans="1:8" x14ac:dyDescent="0.2">
      <c r="A199" s="83"/>
      <c r="B199" s="83"/>
      <c r="C199" s="83"/>
      <c r="D199" s="83"/>
      <c r="E199" s="83"/>
      <c r="F199" s="83"/>
      <c r="G199" s="83"/>
      <c r="H199" s="83"/>
    </row>
    <row r="200" spans="1:8" x14ac:dyDescent="0.2">
      <c r="A200" s="83"/>
      <c r="B200" s="83"/>
      <c r="C200" s="83"/>
      <c r="D200" s="83"/>
      <c r="E200" s="83"/>
      <c r="F200" s="83"/>
      <c r="G200" s="83"/>
      <c r="H200" s="83"/>
    </row>
    <row r="201" spans="1:8" x14ac:dyDescent="0.2">
      <c r="A201" s="83"/>
      <c r="B201" s="83"/>
      <c r="C201" s="83"/>
      <c r="D201" s="83"/>
      <c r="E201" s="83"/>
      <c r="F201" s="83"/>
      <c r="G201" s="83"/>
      <c r="H201" s="83"/>
    </row>
    <row r="202" spans="1:8" x14ac:dyDescent="0.2">
      <c r="A202" s="83"/>
      <c r="B202" s="83"/>
      <c r="C202" s="83"/>
      <c r="D202" s="83"/>
      <c r="E202" s="83"/>
      <c r="F202" s="83"/>
      <c r="G202" s="83"/>
      <c r="H202" s="83"/>
    </row>
    <row r="203" spans="1:8" x14ac:dyDescent="0.2">
      <c r="A203" s="83"/>
      <c r="B203" s="83"/>
      <c r="C203" s="83"/>
      <c r="D203" s="83"/>
      <c r="E203" s="83"/>
      <c r="F203" s="83"/>
      <c r="G203" s="83"/>
      <c r="H203" s="83"/>
    </row>
    <row r="204" spans="1:8" x14ac:dyDescent="0.2">
      <c r="A204" s="83"/>
      <c r="B204" s="83"/>
      <c r="C204" s="83"/>
      <c r="D204" s="83"/>
      <c r="E204" s="83"/>
      <c r="F204" s="83"/>
      <c r="G204" s="83"/>
      <c r="H204" s="83"/>
    </row>
    <row r="205" spans="1:8" x14ac:dyDescent="0.2">
      <c r="A205" s="83"/>
      <c r="B205" s="83"/>
      <c r="C205" s="83"/>
      <c r="D205" s="83"/>
      <c r="E205" s="83"/>
      <c r="F205" s="83"/>
      <c r="G205" s="83"/>
      <c r="H205" s="83"/>
    </row>
    <row r="206" spans="1:8" x14ac:dyDescent="0.2">
      <c r="A206" s="83"/>
      <c r="B206" s="83"/>
      <c r="C206" s="83"/>
      <c r="D206" s="83"/>
      <c r="E206" s="83"/>
      <c r="F206" s="83"/>
      <c r="G206" s="83"/>
      <c r="H206" s="83"/>
    </row>
    <row r="207" spans="1:8" x14ac:dyDescent="0.2">
      <c r="A207" s="83"/>
      <c r="B207" s="83"/>
      <c r="C207" s="83"/>
      <c r="D207" s="83"/>
      <c r="E207" s="83"/>
      <c r="F207" s="83"/>
      <c r="G207" s="83"/>
      <c r="H207" s="83"/>
    </row>
    <row r="208" spans="1:8" x14ac:dyDescent="0.2">
      <c r="A208" s="83"/>
      <c r="B208" s="83"/>
      <c r="C208" s="83"/>
      <c r="D208" s="83"/>
      <c r="E208" s="83"/>
      <c r="F208" s="83"/>
      <c r="G208" s="83"/>
      <c r="H208" s="83"/>
    </row>
    <row r="209" spans="1:8" x14ac:dyDescent="0.2">
      <c r="A209" s="83"/>
      <c r="B209" s="83"/>
      <c r="C209" s="83"/>
      <c r="D209" s="83"/>
      <c r="E209" s="83"/>
      <c r="F209" s="83"/>
      <c r="G209" s="83"/>
      <c r="H209" s="83"/>
    </row>
    <row r="210" spans="1:8" x14ac:dyDescent="0.2">
      <c r="A210" s="83"/>
      <c r="B210" s="83"/>
      <c r="C210" s="83"/>
      <c r="D210" s="83"/>
      <c r="E210" s="83"/>
      <c r="F210" s="83"/>
      <c r="G210" s="83"/>
      <c r="H210" s="83"/>
    </row>
    <row r="211" spans="1:8" x14ac:dyDescent="0.2">
      <c r="A211" s="83"/>
      <c r="B211" s="83"/>
      <c r="C211" s="83"/>
      <c r="D211" s="83"/>
      <c r="E211" s="83"/>
      <c r="F211" s="83"/>
      <c r="G211" s="83"/>
      <c r="H211" s="83"/>
    </row>
    <row r="212" spans="1:8" x14ac:dyDescent="0.2">
      <c r="A212" s="83"/>
      <c r="B212" s="83"/>
      <c r="C212" s="83"/>
      <c r="D212" s="83"/>
      <c r="E212" s="83"/>
      <c r="F212" s="83"/>
      <c r="G212" s="83"/>
      <c r="H212" s="83"/>
    </row>
    <row r="213" spans="1:8" x14ac:dyDescent="0.2">
      <c r="A213" s="83"/>
      <c r="B213" s="83"/>
      <c r="C213" s="83"/>
      <c r="D213" s="83"/>
      <c r="E213" s="83"/>
      <c r="F213" s="83"/>
      <c r="G213" s="83"/>
      <c r="H213" s="83"/>
    </row>
    <row r="214" spans="1:8" x14ac:dyDescent="0.2">
      <c r="A214" s="83"/>
      <c r="B214" s="83"/>
      <c r="C214" s="83"/>
      <c r="D214" s="83"/>
      <c r="E214" s="83"/>
      <c r="F214" s="83"/>
      <c r="G214" s="83"/>
      <c r="H214" s="83"/>
    </row>
    <row r="215" spans="1:8" x14ac:dyDescent="0.2">
      <c r="A215" s="83"/>
      <c r="B215" s="83"/>
      <c r="C215" s="83"/>
      <c r="D215" s="83"/>
      <c r="E215" s="83"/>
      <c r="F215" s="83"/>
      <c r="G215" s="83"/>
      <c r="H215" s="83"/>
    </row>
    <row r="216" spans="1:8" x14ac:dyDescent="0.2">
      <c r="A216" s="83"/>
      <c r="B216" s="83"/>
      <c r="C216" s="83"/>
      <c r="D216" s="83"/>
      <c r="E216" s="83"/>
      <c r="F216" s="83"/>
      <c r="G216" s="83"/>
      <c r="H216" s="83"/>
    </row>
    <row r="217" spans="1:8" x14ac:dyDescent="0.2">
      <c r="A217" s="83"/>
      <c r="B217" s="83"/>
      <c r="C217" s="83"/>
      <c r="D217" s="83"/>
      <c r="E217" s="83"/>
      <c r="F217" s="83"/>
      <c r="G217" s="83"/>
      <c r="H217" s="83"/>
    </row>
    <row r="218" spans="1:8" x14ac:dyDescent="0.2">
      <c r="A218" s="83"/>
      <c r="B218" s="83"/>
      <c r="C218" s="83"/>
      <c r="D218" s="83"/>
      <c r="E218" s="83"/>
      <c r="F218" s="83"/>
      <c r="G218" s="83"/>
      <c r="H218" s="83"/>
    </row>
    <row r="219" spans="1:8" x14ac:dyDescent="0.2">
      <c r="A219" s="83"/>
      <c r="B219" s="83"/>
      <c r="C219" s="83"/>
      <c r="D219" s="83"/>
      <c r="E219" s="83"/>
      <c r="F219" s="83"/>
      <c r="G219" s="83"/>
      <c r="H219" s="83"/>
    </row>
    <row r="220" spans="1:8" x14ac:dyDescent="0.2">
      <c r="A220" s="83"/>
      <c r="B220" s="83"/>
      <c r="C220" s="83"/>
      <c r="D220" s="83"/>
      <c r="E220" s="83"/>
      <c r="F220" s="83"/>
      <c r="G220" s="83"/>
      <c r="H220" s="83"/>
    </row>
    <row r="221" spans="1:8" x14ac:dyDescent="0.2">
      <c r="A221" s="83"/>
      <c r="B221" s="83"/>
      <c r="C221" s="83"/>
      <c r="D221" s="83"/>
      <c r="E221" s="83"/>
      <c r="F221" s="83"/>
      <c r="G221" s="83"/>
      <c r="H221" s="83"/>
    </row>
    <row r="222" spans="1:8" x14ac:dyDescent="0.2">
      <c r="A222" s="83"/>
      <c r="B222" s="83"/>
      <c r="C222" s="83"/>
      <c r="D222" s="83"/>
      <c r="E222" s="83"/>
      <c r="F222" s="83"/>
      <c r="G222" s="83"/>
      <c r="H222" s="83"/>
    </row>
    <row r="223" spans="1:8" x14ac:dyDescent="0.2">
      <c r="A223" s="83"/>
      <c r="B223" s="83"/>
      <c r="C223" s="83"/>
      <c r="D223" s="83"/>
      <c r="E223" s="83"/>
      <c r="F223" s="83"/>
      <c r="G223" s="83"/>
      <c r="H223" s="83"/>
    </row>
    <row r="224" spans="1:8" x14ac:dyDescent="0.2">
      <c r="A224" s="83"/>
      <c r="B224" s="83"/>
      <c r="C224" s="83"/>
      <c r="D224" s="83"/>
      <c r="E224" s="83"/>
      <c r="F224" s="83"/>
      <c r="G224" s="83"/>
      <c r="H224" s="83"/>
    </row>
    <row r="225" spans="1:8" x14ac:dyDescent="0.2">
      <c r="A225" s="83"/>
      <c r="B225" s="83"/>
      <c r="C225" s="83"/>
      <c r="D225" s="83"/>
      <c r="E225" s="83"/>
      <c r="F225" s="83"/>
      <c r="G225" s="83"/>
      <c r="H225" s="83"/>
    </row>
    <row r="226" spans="1:8" x14ac:dyDescent="0.2">
      <c r="A226" s="83"/>
      <c r="B226" s="83"/>
      <c r="C226" s="83"/>
      <c r="D226" s="83"/>
      <c r="E226" s="83"/>
      <c r="F226" s="83"/>
      <c r="G226" s="83"/>
      <c r="H226" s="83"/>
    </row>
    <row r="227" spans="1:8" x14ac:dyDescent="0.2">
      <c r="A227" s="83"/>
      <c r="B227" s="83"/>
      <c r="C227" s="83"/>
      <c r="D227" s="83"/>
      <c r="E227" s="83"/>
      <c r="F227" s="83"/>
      <c r="G227" s="83"/>
      <c r="H227" s="83"/>
    </row>
    <row r="228" spans="1:8" x14ac:dyDescent="0.2">
      <c r="A228" s="83"/>
      <c r="B228" s="83"/>
      <c r="C228" s="83"/>
      <c r="D228" s="83"/>
      <c r="E228" s="83"/>
      <c r="F228" s="83"/>
      <c r="G228" s="83"/>
      <c r="H228" s="83"/>
    </row>
    <row r="229" spans="1:8" x14ac:dyDescent="0.2">
      <c r="A229" s="83"/>
      <c r="B229" s="83"/>
      <c r="C229" s="83"/>
      <c r="D229" s="83"/>
      <c r="E229" s="83"/>
      <c r="F229" s="83"/>
      <c r="G229" s="83"/>
      <c r="H229" s="83"/>
    </row>
    <row r="230" spans="1:8" x14ac:dyDescent="0.2">
      <c r="A230" s="83"/>
      <c r="B230" s="83"/>
      <c r="C230" s="83"/>
      <c r="D230" s="83"/>
      <c r="E230" s="83"/>
      <c r="F230" s="83"/>
      <c r="G230" s="83"/>
      <c r="H230" s="83"/>
    </row>
    <row r="231" spans="1:8" x14ac:dyDescent="0.2">
      <c r="A231" s="83"/>
      <c r="B231" s="83"/>
      <c r="C231" s="83"/>
      <c r="D231" s="83"/>
      <c r="E231" s="83"/>
      <c r="F231" s="83"/>
      <c r="G231" s="83"/>
      <c r="H231" s="83"/>
    </row>
    <row r="232" spans="1:8" x14ac:dyDescent="0.2">
      <c r="A232" s="83"/>
      <c r="B232" s="83"/>
      <c r="C232" s="83"/>
      <c r="D232" s="83"/>
      <c r="E232" s="83"/>
      <c r="F232" s="83"/>
      <c r="G232" s="83"/>
      <c r="H232" s="83"/>
    </row>
    <row r="233" spans="1:8" x14ac:dyDescent="0.2">
      <c r="A233" s="83"/>
      <c r="B233" s="83"/>
      <c r="C233" s="83"/>
      <c r="D233" s="83"/>
      <c r="E233" s="83"/>
      <c r="F233" s="83"/>
      <c r="G233" s="83"/>
      <c r="H233" s="83"/>
    </row>
    <row r="234" spans="1:8" x14ac:dyDescent="0.2">
      <c r="A234" s="83"/>
      <c r="B234" s="83"/>
      <c r="C234" s="83"/>
      <c r="D234" s="83"/>
      <c r="E234" s="83"/>
      <c r="F234" s="83"/>
      <c r="G234" s="83"/>
      <c r="H234" s="83"/>
    </row>
    <row r="235" spans="1:8" x14ac:dyDescent="0.2">
      <c r="A235" s="83"/>
      <c r="B235" s="83"/>
      <c r="C235" s="83"/>
      <c r="D235" s="83"/>
      <c r="E235" s="83"/>
      <c r="F235" s="83"/>
      <c r="G235" s="83"/>
      <c r="H235" s="83"/>
    </row>
    <row r="236" spans="1:8" x14ac:dyDescent="0.2">
      <c r="A236" s="83"/>
      <c r="B236" s="83"/>
      <c r="C236" s="83"/>
      <c r="D236" s="83"/>
      <c r="E236" s="83"/>
      <c r="F236" s="83"/>
      <c r="G236" s="83"/>
      <c r="H236" s="83"/>
    </row>
    <row r="237" spans="1:8" x14ac:dyDescent="0.2">
      <c r="A237" s="83"/>
      <c r="B237" s="83"/>
      <c r="C237" s="83"/>
      <c r="D237" s="83"/>
      <c r="E237" s="83"/>
      <c r="F237" s="83"/>
      <c r="G237" s="83"/>
      <c r="H237" s="83"/>
    </row>
    <row r="238" spans="1:8" x14ac:dyDescent="0.2">
      <c r="A238" s="83"/>
      <c r="B238" s="83"/>
      <c r="C238" s="83"/>
      <c r="D238" s="83"/>
      <c r="E238" s="83"/>
      <c r="F238" s="83"/>
      <c r="G238" s="83"/>
      <c r="H238" s="83"/>
    </row>
    <row r="239" spans="1:8" x14ac:dyDescent="0.2">
      <c r="A239" s="83"/>
      <c r="B239" s="83"/>
      <c r="C239" s="83"/>
      <c r="D239" s="83"/>
      <c r="E239" s="83"/>
      <c r="F239" s="83"/>
      <c r="G239" s="83"/>
      <c r="H239" s="83"/>
    </row>
    <row r="240" spans="1:8" x14ac:dyDescent="0.2">
      <c r="A240" s="83"/>
      <c r="B240" s="83"/>
      <c r="C240" s="83"/>
      <c r="D240" s="83"/>
      <c r="E240" s="83"/>
      <c r="F240" s="83"/>
      <c r="G240" s="83"/>
      <c r="H240" s="83"/>
    </row>
    <row r="241" spans="1:8" x14ac:dyDescent="0.2">
      <c r="A241" s="83"/>
      <c r="B241" s="83"/>
      <c r="C241" s="83"/>
      <c r="D241" s="83"/>
      <c r="E241" s="83"/>
      <c r="F241" s="83"/>
      <c r="G241" s="83"/>
      <c r="H241" s="83"/>
    </row>
    <row r="242" spans="1:8" x14ac:dyDescent="0.2">
      <c r="A242" s="83"/>
      <c r="B242" s="83"/>
      <c r="C242" s="83"/>
      <c r="D242" s="83"/>
      <c r="E242" s="83"/>
      <c r="F242" s="83"/>
      <c r="G242" s="83"/>
      <c r="H242" s="83"/>
    </row>
    <row r="243" spans="1:8" x14ac:dyDescent="0.2">
      <c r="A243" s="83"/>
      <c r="B243" s="83"/>
      <c r="C243" s="83"/>
      <c r="D243" s="83"/>
      <c r="E243" s="83"/>
      <c r="F243" s="83"/>
      <c r="G243" s="83"/>
      <c r="H243" s="83"/>
    </row>
    <row r="244" spans="1:8" x14ac:dyDescent="0.2">
      <c r="A244" s="83"/>
      <c r="B244" s="83"/>
      <c r="C244" s="83"/>
      <c r="D244" s="83"/>
      <c r="E244" s="83"/>
      <c r="F244" s="83"/>
      <c r="G244" s="83"/>
      <c r="H244" s="83"/>
    </row>
    <row r="245" spans="1:8" x14ac:dyDescent="0.2">
      <c r="A245" s="83"/>
      <c r="B245" s="83"/>
      <c r="C245" s="83"/>
      <c r="D245" s="83"/>
      <c r="E245" s="83"/>
      <c r="F245" s="83"/>
      <c r="G245" s="83"/>
      <c r="H245" s="83"/>
    </row>
    <row r="246" spans="1:8" x14ac:dyDescent="0.2">
      <c r="A246" s="83"/>
      <c r="B246" s="83"/>
      <c r="C246" s="83"/>
      <c r="D246" s="83"/>
      <c r="E246" s="83"/>
      <c r="F246" s="83"/>
      <c r="G246" s="83"/>
      <c r="H246" s="83"/>
    </row>
    <row r="247" spans="1:8" x14ac:dyDescent="0.2">
      <c r="A247" s="83"/>
      <c r="B247" s="83"/>
      <c r="C247" s="83"/>
      <c r="D247" s="83"/>
      <c r="E247" s="83"/>
      <c r="F247" s="83"/>
      <c r="G247" s="83"/>
      <c r="H247" s="83"/>
    </row>
    <row r="248" spans="1:8" x14ac:dyDescent="0.2">
      <c r="A248" s="83"/>
      <c r="B248" s="83"/>
      <c r="C248" s="83"/>
      <c r="D248" s="83"/>
      <c r="E248" s="83"/>
      <c r="F248" s="83"/>
      <c r="G248" s="83"/>
      <c r="H248" s="83"/>
    </row>
    <row r="249" spans="1:8" x14ac:dyDescent="0.2">
      <c r="A249" s="83"/>
      <c r="B249" s="83"/>
      <c r="C249" s="83"/>
      <c r="D249" s="83"/>
      <c r="E249" s="83"/>
      <c r="F249" s="83"/>
      <c r="G249" s="83"/>
      <c r="H249" s="83"/>
    </row>
    <row r="250" spans="1:8" x14ac:dyDescent="0.2">
      <c r="A250" s="83"/>
      <c r="B250" s="83"/>
      <c r="C250" s="83"/>
      <c r="D250" s="83"/>
      <c r="E250" s="83"/>
      <c r="F250" s="83"/>
      <c r="G250" s="83"/>
      <c r="H250" s="83"/>
    </row>
    <row r="251" spans="1:8" x14ac:dyDescent="0.2">
      <c r="A251" s="83"/>
      <c r="B251" s="83"/>
      <c r="C251" s="83"/>
      <c r="D251" s="83"/>
      <c r="E251" s="83"/>
      <c r="F251" s="83"/>
      <c r="G251" s="83"/>
      <c r="H251" s="83"/>
    </row>
    <row r="252" spans="1:8" x14ac:dyDescent="0.2">
      <c r="A252" s="83"/>
      <c r="B252" s="83"/>
      <c r="C252" s="83"/>
      <c r="D252" s="83"/>
      <c r="E252" s="83"/>
      <c r="F252" s="83"/>
      <c r="G252" s="83"/>
      <c r="H252" s="83"/>
    </row>
    <row r="253" spans="1:8" x14ac:dyDescent="0.2">
      <c r="A253" s="83"/>
      <c r="B253" s="83"/>
      <c r="C253" s="83"/>
      <c r="D253" s="83"/>
      <c r="E253" s="83"/>
      <c r="F253" s="83"/>
      <c r="G253" s="83"/>
      <c r="H253" s="83"/>
    </row>
    <row r="254" spans="1:8" x14ac:dyDescent="0.2">
      <c r="A254" s="83"/>
      <c r="B254" s="83"/>
      <c r="C254" s="83"/>
      <c r="D254" s="83"/>
      <c r="E254" s="83"/>
      <c r="F254" s="83"/>
      <c r="G254" s="83"/>
      <c r="H254" s="83"/>
    </row>
    <row r="255" spans="1:8" x14ac:dyDescent="0.2">
      <c r="A255" s="83"/>
      <c r="B255" s="83"/>
      <c r="C255" s="83"/>
      <c r="D255" s="83"/>
      <c r="E255" s="83"/>
      <c r="F255" s="83"/>
      <c r="G255" s="83"/>
      <c r="H255" s="83"/>
    </row>
    <row r="256" spans="1:8" x14ac:dyDescent="0.2">
      <c r="A256" s="83"/>
      <c r="B256" s="83"/>
      <c r="C256" s="83"/>
      <c r="D256" s="83"/>
      <c r="E256" s="83"/>
      <c r="F256" s="83"/>
      <c r="G256" s="83"/>
      <c r="H256" s="83"/>
    </row>
    <row r="257" spans="1:8" x14ac:dyDescent="0.2">
      <c r="A257" s="83"/>
      <c r="B257" s="83"/>
      <c r="C257" s="83"/>
      <c r="D257" s="83"/>
      <c r="E257" s="83"/>
      <c r="F257" s="83"/>
      <c r="G257" s="83"/>
      <c r="H257" s="83"/>
    </row>
    <row r="258" spans="1:8" x14ac:dyDescent="0.2">
      <c r="A258" s="83"/>
      <c r="B258" s="83"/>
      <c r="C258" s="83"/>
      <c r="D258" s="83"/>
      <c r="E258" s="83"/>
      <c r="F258" s="83"/>
      <c r="G258" s="83"/>
      <c r="H258" s="83"/>
    </row>
    <row r="259" spans="1:8" x14ac:dyDescent="0.2">
      <c r="A259" s="83"/>
      <c r="B259" s="83"/>
      <c r="C259" s="83"/>
      <c r="D259" s="83"/>
      <c r="E259" s="83"/>
      <c r="F259" s="83"/>
      <c r="G259" s="83"/>
      <c r="H259" s="83"/>
    </row>
    <row r="260" spans="1:8" x14ac:dyDescent="0.2">
      <c r="A260" s="83"/>
      <c r="B260" s="83"/>
      <c r="C260" s="83"/>
      <c r="D260" s="83"/>
      <c r="E260" s="83"/>
      <c r="F260" s="83"/>
      <c r="G260" s="83"/>
      <c r="H260" s="83"/>
    </row>
    <row r="261" spans="1:8" x14ac:dyDescent="0.2">
      <c r="A261" s="70"/>
      <c r="B261" s="83"/>
      <c r="C261" s="83"/>
      <c r="D261" s="83"/>
      <c r="E261" s="83"/>
      <c r="F261" s="83"/>
      <c r="G261" s="83"/>
      <c r="H261" s="83"/>
    </row>
    <row r="262" spans="1:8" x14ac:dyDescent="0.2">
      <c r="B262" s="83"/>
      <c r="C262" s="83"/>
      <c r="D262" s="83"/>
      <c r="E262" s="83"/>
      <c r="F262" s="83"/>
      <c r="G262" s="83"/>
      <c r="H262" s="83"/>
    </row>
    <row r="263" spans="1:8" x14ac:dyDescent="0.2">
      <c r="B263" s="83"/>
      <c r="C263" s="83"/>
      <c r="D263" s="83"/>
      <c r="E263" s="83"/>
      <c r="F263" s="83"/>
      <c r="G263" s="83"/>
      <c r="H263" s="83"/>
    </row>
    <row r="264" spans="1:8" x14ac:dyDescent="0.2">
      <c r="B264" s="83"/>
      <c r="C264" s="83"/>
      <c r="D264" s="83"/>
      <c r="E264" s="83"/>
      <c r="F264" s="83"/>
      <c r="G264" s="83"/>
      <c r="H264" s="83"/>
    </row>
    <row r="265" spans="1:8" x14ac:dyDescent="0.2">
      <c r="B265" s="83"/>
      <c r="C265" s="83"/>
      <c r="D265" s="83"/>
      <c r="E265" s="83"/>
      <c r="F265" s="83"/>
      <c r="G265" s="83"/>
      <c r="H265" s="83"/>
    </row>
    <row r="266" spans="1:8" x14ac:dyDescent="0.2">
      <c r="B266" s="83"/>
      <c r="C266" s="83"/>
      <c r="D266" s="83"/>
      <c r="E266" s="83"/>
      <c r="F266" s="83"/>
      <c r="G266" s="83"/>
      <c r="H266" s="83"/>
    </row>
    <row r="267" spans="1:8" x14ac:dyDescent="0.2">
      <c r="B267" s="83"/>
      <c r="C267" s="83"/>
      <c r="D267" s="83"/>
      <c r="E267" s="83"/>
      <c r="F267" s="83"/>
      <c r="G267" s="83"/>
      <c r="H267" s="83"/>
    </row>
    <row r="268" spans="1:8" x14ac:dyDescent="0.2">
      <c r="B268" s="70"/>
      <c r="C268" s="70"/>
      <c r="D268" s="70"/>
      <c r="E268" s="83"/>
      <c r="F268" s="83"/>
      <c r="G268" s="83"/>
      <c r="H268" s="83"/>
    </row>
    <row r="269" spans="1:8" x14ac:dyDescent="0.2">
      <c r="E269" s="83"/>
      <c r="F269" s="83"/>
      <c r="G269" s="83"/>
      <c r="H269" s="83"/>
    </row>
    <row r="270" spans="1:8" x14ac:dyDescent="0.2">
      <c r="E270" s="83"/>
      <c r="F270" s="83"/>
      <c r="G270" s="83"/>
      <c r="H270" s="83"/>
    </row>
    <row r="271" spans="1:8" x14ac:dyDescent="0.2">
      <c r="E271" s="83"/>
      <c r="F271" s="83"/>
      <c r="G271" s="83"/>
      <c r="H271" s="83"/>
    </row>
    <row r="272" spans="1:8" x14ac:dyDescent="0.2">
      <c r="E272" s="83"/>
      <c r="F272" s="83"/>
      <c r="G272" s="83"/>
      <c r="H272" s="83"/>
    </row>
    <row r="273" spans="5:8" x14ac:dyDescent="0.2">
      <c r="E273" s="83"/>
      <c r="F273" s="83"/>
      <c r="G273" s="83"/>
      <c r="H273" s="83"/>
    </row>
    <row r="274" spans="5:8" x14ac:dyDescent="0.2">
      <c r="E274" s="83"/>
      <c r="F274" s="83"/>
      <c r="G274" s="83"/>
      <c r="H274" s="83"/>
    </row>
    <row r="275" spans="5:8" x14ac:dyDescent="0.2">
      <c r="E275" s="83"/>
      <c r="F275" s="83"/>
      <c r="G275" s="83"/>
      <c r="H275" s="83"/>
    </row>
    <row r="276" spans="5:8" x14ac:dyDescent="0.2">
      <c r="E276" s="70"/>
      <c r="F276" s="70"/>
      <c r="G276" s="70"/>
      <c r="H276" s="70"/>
    </row>
  </sheetData>
  <mergeCells count="6">
    <mergeCell ref="A33:H33"/>
    <mergeCell ref="A1:H1"/>
    <mergeCell ref="A9:H9"/>
    <mergeCell ref="A15:H15"/>
    <mergeCell ref="A21:H21"/>
    <mergeCell ref="A27:H27"/>
  </mergeCells>
  <phoneticPr fontId="36" type="noConversion"/>
  <pageMargins left="0.70866141732283505" right="0.70866141732283505" top="0.74803149606299202" bottom="0.74803149606299202" header="0.31496062992126" footer="0.31496062992126"/>
  <pageSetup paperSize="9" scale="55" orientation="landscape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90" zoomScaleNormal="90" workbookViewId="0">
      <selection activeCell="A6" sqref="A6:H6"/>
    </sheetView>
  </sheetViews>
  <sheetFormatPr defaultColWidth="8.75" defaultRowHeight="14.25" x14ac:dyDescent="0.2"/>
  <cols>
    <col min="1" max="1" width="13.375" style="49" customWidth="1"/>
    <col min="2" max="8" width="15.625" style="49" customWidth="1"/>
    <col min="9" max="9" width="20.625" style="49" customWidth="1"/>
    <col min="10" max="16384" width="8.75" style="49"/>
  </cols>
  <sheetData>
    <row r="1" spans="1:27" ht="39.950000000000003" customHeight="1" x14ac:dyDescent="0.2">
      <c r="A1" s="104" t="s">
        <v>64</v>
      </c>
      <c r="B1" s="104"/>
      <c r="C1" s="104"/>
      <c r="D1" s="104"/>
      <c r="E1" s="104"/>
      <c r="F1" s="104"/>
      <c r="G1" s="104"/>
      <c r="H1" s="104"/>
      <c r="I1" s="10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7" ht="24.95" customHeight="1" x14ac:dyDescent="0.2">
      <c r="B2" s="50" t="s">
        <v>35</v>
      </c>
      <c r="C2" s="50" t="s">
        <v>36</v>
      </c>
      <c r="D2" s="50" t="s">
        <v>37</v>
      </c>
      <c r="E2" s="50" t="s">
        <v>38</v>
      </c>
      <c r="F2" s="50" t="s">
        <v>39</v>
      </c>
      <c r="G2" s="50" t="s">
        <v>40</v>
      </c>
      <c r="H2" s="51" t="s">
        <v>41</v>
      </c>
      <c r="I2" s="63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7" ht="15" customHeight="1" x14ac:dyDescent="0.2">
      <c r="A3" s="52" t="s">
        <v>65</v>
      </c>
      <c r="B3" s="53">
        <v>26</v>
      </c>
      <c r="C3" s="53">
        <v>27</v>
      </c>
      <c r="D3" s="53">
        <v>28</v>
      </c>
      <c r="E3" s="53">
        <v>29</v>
      </c>
      <c r="F3" s="53">
        <v>30</v>
      </c>
      <c r="G3" s="54">
        <v>31</v>
      </c>
      <c r="H3" s="54">
        <v>32</v>
      </c>
      <c r="I3" s="11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15" customHeight="1" x14ac:dyDescent="0.2">
      <c r="A4" s="55" t="s">
        <v>9</v>
      </c>
      <c r="B4" s="56" t="s">
        <v>66</v>
      </c>
      <c r="C4" s="56"/>
      <c r="D4" s="56" t="s">
        <v>67</v>
      </c>
      <c r="E4" s="56"/>
      <c r="F4" s="56" t="s">
        <v>68</v>
      </c>
      <c r="G4" s="57"/>
      <c r="H4" s="57"/>
      <c r="I4" s="115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s="48" customFormat="1" ht="15" customHeight="1" x14ac:dyDescent="0.2">
      <c r="A5" s="58" t="s">
        <v>69</v>
      </c>
      <c r="B5" s="59"/>
      <c r="C5" s="59"/>
      <c r="D5" s="59"/>
      <c r="E5" s="59"/>
      <c r="F5" s="59"/>
      <c r="G5" s="59"/>
      <c r="H5" s="59"/>
      <c r="I5" s="116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">
      <c r="A6" s="105"/>
      <c r="B6" s="105"/>
      <c r="C6" s="105"/>
      <c r="D6" s="105"/>
      <c r="E6" s="105"/>
      <c r="F6" s="105"/>
      <c r="G6" s="105"/>
      <c r="H6" s="106"/>
      <c r="I6" s="66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15" customHeight="1" x14ac:dyDescent="0.2">
      <c r="A7" s="52" t="s">
        <v>65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54">
        <v>7</v>
      </c>
      <c r="H7" s="54">
        <v>8</v>
      </c>
      <c r="I7" s="11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 ht="15" customHeight="1" x14ac:dyDescent="0.2">
      <c r="A8" s="55" t="s">
        <v>9</v>
      </c>
      <c r="B8" s="56" t="s">
        <v>70</v>
      </c>
      <c r="C8" s="56"/>
      <c r="D8" s="56" t="s">
        <v>68</v>
      </c>
      <c r="E8" s="56"/>
      <c r="F8" s="56" t="s">
        <v>71</v>
      </c>
      <c r="G8" s="61"/>
      <c r="H8" s="61"/>
      <c r="I8" s="115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s="48" customFormat="1" ht="15" customHeight="1" x14ac:dyDescent="0.2">
      <c r="A9" s="58" t="s">
        <v>69</v>
      </c>
      <c r="B9" s="59"/>
      <c r="C9" s="59"/>
      <c r="D9" s="59"/>
      <c r="E9" s="59"/>
      <c r="F9" s="59"/>
      <c r="G9" s="59"/>
      <c r="H9" s="59"/>
      <c r="I9" s="116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7" ht="15" customHeight="1" x14ac:dyDescent="0.2">
      <c r="A10" s="107"/>
      <c r="B10" s="107"/>
      <c r="C10" s="107"/>
      <c r="D10" s="107"/>
      <c r="E10" s="107"/>
      <c r="F10" s="107"/>
      <c r="G10" s="107"/>
      <c r="H10" s="108"/>
      <c r="I10" s="67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ht="15" customHeight="1" x14ac:dyDescent="0.2">
      <c r="A11" s="52" t="s">
        <v>65</v>
      </c>
      <c r="B11" s="53">
        <v>9</v>
      </c>
      <c r="C11" s="53">
        <v>10</v>
      </c>
      <c r="D11" s="53">
        <v>11</v>
      </c>
      <c r="E11" s="53">
        <v>12</v>
      </c>
      <c r="F11" s="53">
        <v>13</v>
      </c>
      <c r="G11" s="53">
        <v>14</v>
      </c>
      <c r="H11" s="54">
        <v>15</v>
      </c>
      <c r="I11" s="11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7" ht="15" customHeight="1" x14ac:dyDescent="0.2">
      <c r="A12" s="55" t="s">
        <v>9</v>
      </c>
      <c r="B12" s="56" t="s">
        <v>72</v>
      </c>
      <c r="C12" s="56"/>
      <c r="D12" s="56" t="s">
        <v>67</v>
      </c>
      <c r="E12" s="56"/>
      <c r="F12" s="56" t="s">
        <v>73</v>
      </c>
      <c r="G12" s="61"/>
      <c r="H12" s="61"/>
      <c r="I12" s="115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1:27" s="48" customFormat="1" ht="15" customHeight="1" x14ac:dyDescent="0.2">
      <c r="A13" s="58" t="s">
        <v>69</v>
      </c>
      <c r="B13" s="59"/>
      <c r="C13" s="59"/>
      <c r="D13" s="59"/>
      <c r="E13" s="59"/>
      <c r="F13" s="59"/>
      <c r="G13" s="59"/>
      <c r="H13" s="59"/>
      <c r="I13" s="116"/>
      <c r="J13" s="65"/>
      <c r="K13" s="65"/>
      <c r="L13" s="65"/>
      <c r="M13" s="65"/>
      <c r="N13" s="109"/>
      <c r="O13" s="109"/>
      <c r="P13" s="109"/>
      <c r="Q13" s="109"/>
      <c r="R13" s="65"/>
      <c r="S13" s="65"/>
      <c r="T13" s="65"/>
      <c r="U13" s="65"/>
      <c r="V13" s="65"/>
      <c r="W13" s="65"/>
      <c r="X13" s="65"/>
      <c r="Y13" s="65"/>
      <c r="Z13" s="65"/>
      <c r="AA13" s="65"/>
    </row>
    <row r="14" spans="1:27" ht="15" customHeight="1" x14ac:dyDescent="0.2">
      <c r="A14" s="110"/>
      <c r="B14" s="110"/>
      <c r="C14" s="110"/>
      <c r="D14" s="110"/>
      <c r="E14" s="110"/>
      <c r="F14" s="110"/>
      <c r="G14" s="110"/>
      <c r="H14" s="111"/>
      <c r="I14" s="67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27" ht="15" customHeight="1" x14ac:dyDescent="0.2">
      <c r="A15" s="52" t="s">
        <v>65</v>
      </c>
      <c r="B15" s="54">
        <v>16</v>
      </c>
      <c r="C15" s="54">
        <v>17</v>
      </c>
      <c r="D15" s="60">
        <v>18</v>
      </c>
      <c r="E15" s="60">
        <v>19</v>
      </c>
      <c r="F15" s="60">
        <v>20</v>
      </c>
      <c r="G15" s="54">
        <v>21</v>
      </c>
      <c r="H15" s="54">
        <v>22</v>
      </c>
      <c r="I15" s="11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</row>
    <row r="16" spans="1:27" ht="15" customHeight="1" x14ac:dyDescent="0.2">
      <c r="A16" s="55" t="s">
        <v>9</v>
      </c>
      <c r="B16" s="56"/>
      <c r="C16" s="56"/>
      <c r="D16" s="56" t="s">
        <v>66</v>
      </c>
      <c r="E16" s="56"/>
      <c r="F16" s="56" t="s">
        <v>70</v>
      </c>
      <c r="G16" s="61"/>
      <c r="H16" s="61"/>
      <c r="I16" s="115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1:27" s="48" customFormat="1" ht="15" customHeight="1" x14ac:dyDescent="0.2">
      <c r="A17" s="58" t="s">
        <v>69</v>
      </c>
      <c r="B17" s="59"/>
      <c r="C17" s="59"/>
      <c r="D17" s="59"/>
      <c r="E17" s="59"/>
      <c r="F17" s="59"/>
      <c r="G17" s="59"/>
      <c r="H17" s="59"/>
      <c r="I17" s="116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1:27" ht="15" customHeight="1" x14ac:dyDescent="0.2">
      <c r="A18" s="105"/>
      <c r="B18" s="105"/>
      <c r="C18" s="105"/>
      <c r="D18" s="105"/>
      <c r="E18" s="105"/>
      <c r="F18" s="105"/>
      <c r="G18" s="105"/>
      <c r="H18" s="106"/>
      <c r="I18" s="67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</row>
    <row r="19" spans="1:27" ht="15" customHeight="1" x14ac:dyDescent="0.2">
      <c r="A19" s="52" t="s">
        <v>65</v>
      </c>
      <c r="B19" s="60">
        <v>23</v>
      </c>
      <c r="C19" s="60">
        <v>24</v>
      </c>
      <c r="D19" s="60">
        <v>25</v>
      </c>
      <c r="E19" s="60">
        <v>26</v>
      </c>
      <c r="F19" s="60">
        <v>27</v>
      </c>
      <c r="G19" s="54">
        <v>28</v>
      </c>
      <c r="H19" s="60">
        <v>29</v>
      </c>
      <c r="I19" s="11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1:27" ht="15" customHeight="1" x14ac:dyDescent="0.2">
      <c r="A20" s="55" t="s">
        <v>9</v>
      </c>
      <c r="B20" s="56" t="s">
        <v>71</v>
      </c>
      <c r="C20" s="56"/>
      <c r="D20" s="56" t="s">
        <v>68</v>
      </c>
      <c r="E20" s="56"/>
      <c r="F20" s="56" t="s">
        <v>72</v>
      </c>
      <c r="G20" s="61"/>
      <c r="H20" s="61"/>
      <c r="I20" s="115"/>
    </row>
    <row r="21" spans="1:27" s="48" customFormat="1" ht="15" customHeight="1" x14ac:dyDescent="0.2">
      <c r="A21" s="58" t="s">
        <v>69</v>
      </c>
      <c r="B21" s="62"/>
      <c r="C21" s="62"/>
      <c r="D21" s="62"/>
      <c r="E21" s="62"/>
      <c r="F21" s="62"/>
      <c r="G21" s="62"/>
      <c r="H21" s="62"/>
      <c r="I21" s="115"/>
    </row>
    <row r="22" spans="1:27" x14ac:dyDescent="0.2">
      <c r="A22" s="112"/>
      <c r="B22" s="112"/>
      <c r="C22" s="112"/>
      <c r="D22" s="112"/>
      <c r="E22" s="112"/>
      <c r="F22" s="112"/>
      <c r="G22" s="112"/>
      <c r="H22" s="112"/>
      <c r="I22" s="67"/>
    </row>
    <row r="23" spans="1:27" ht="15" customHeight="1" x14ac:dyDescent="0.2">
      <c r="A23" s="52" t="s">
        <v>65</v>
      </c>
      <c r="B23" s="60">
        <v>30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11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pans="1:27" ht="15" customHeight="1" x14ac:dyDescent="0.2">
      <c r="A24" s="55" t="s">
        <v>9</v>
      </c>
      <c r="B24" s="56" t="s">
        <v>66</v>
      </c>
      <c r="C24" s="56"/>
      <c r="D24" s="56"/>
      <c r="E24" s="56"/>
      <c r="F24" s="56"/>
      <c r="G24" s="61"/>
      <c r="H24" s="61"/>
      <c r="I24" s="115"/>
    </row>
    <row r="25" spans="1:27" s="48" customFormat="1" ht="15" customHeight="1" x14ac:dyDescent="0.2">
      <c r="A25" s="58" t="s">
        <v>69</v>
      </c>
      <c r="B25" s="62"/>
      <c r="C25" s="62"/>
      <c r="D25" s="62"/>
      <c r="E25" s="62"/>
      <c r="F25" s="62"/>
      <c r="G25" s="62"/>
      <c r="H25" s="62"/>
      <c r="I25" s="115"/>
    </row>
    <row r="26" spans="1:27" x14ac:dyDescent="0.2">
      <c r="A26" s="113"/>
      <c r="B26" s="113"/>
      <c r="C26" s="113"/>
      <c r="D26" s="113"/>
      <c r="E26" s="113"/>
      <c r="F26" s="113"/>
      <c r="G26" s="113"/>
      <c r="H26" s="113"/>
    </row>
  </sheetData>
  <mergeCells count="14">
    <mergeCell ref="A18:H18"/>
    <mergeCell ref="A22:H22"/>
    <mergeCell ref="A26:H26"/>
    <mergeCell ref="I3:I5"/>
    <mergeCell ref="I7:I9"/>
    <mergeCell ref="I11:I13"/>
    <mergeCell ref="I15:I17"/>
    <mergeCell ref="I19:I21"/>
    <mergeCell ref="I23:I25"/>
    <mergeCell ref="A1:I1"/>
    <mergeCell ref="A6:H6"/>
    <mergeCell ref="A10:H10"/>
    <mergeCell ref="N13:Q13"/>
    <mergeCell ref="A14:H14"/>
  </mergeCells>
  <phoneticPr fontId="36" type="noConversion"/>
  <pageMargins left="0.74803149606299202" right="0.74803149606299202" top="0.98425196850393704" bottom="0.98425196850393704" header="0.511811023622047" footer="0.511811023622047"/>
  <pageSetup paperSize="9"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Z66"/>
  <sheetViews>
    <sheetView zoomScale="70" zoomScaleNormal="70" workbookViewId="0">
      <selection activeCell="E23" sqref="E23"/>
    </sheetView>
  </sheetViews>
  <sheetFormatPr defaultColWidth="8.75" defaultRowHeight="14.25" x14ac:dyDescent="0.2"/>
  <cols>
    <col min="1" max="1" width="8.75" style="4"/>
    <col min="2" max="2" width="11.625" style="4" customWidth="1"/>
    <col min="3" max="3" width="24.625" style="4" customWidth="1"/>
    <col min="4" max="4" width="73" style="4" customWidth="1"/>
    <col min="5" max="5" width="118.375" style="4" customWidth="1"/>
    <col min="6" max="6" width="17.625" style="4" customWidth="1"/>
    <col min="7" max="7" width="118.75" style="4" customWidth="1"/>
    <col min="8" max="8" width="15.625" style="4" customWidth="1"/>
    <col min="9" max="9" width="13.625" style="5" customWidth="1"/>
    <col min="10" max="10" width="8.625" style="4" customWidth="1"/>
    <col min="11" max="11" width="20.375" style="4" customWidth="1"/>
    <col min="12" max="19" width="5" style="4" customWidth="1"/>
    <col min="20" max="22" width="4.125" style="4" customWidth="1"/>
    <col min="23" max="23" width="9" style="4" customWidth="1"/>
    <col min="24" max="25" width="17.375" style="4" customWidth="1"/>
    <col min="26" max="26" width="24.75" style="4" customWidth="1"/>
    <col min="27" max="27" width="11.125" style="4" customWidth="1"/>
    <col min="28" max="28" width="21.375" style="4" customWidth="1"/>
    <col min="29" max="29" width="20.625" style="4" customWidth="1"/>
    <col min="30" max="31" width="9.75" style="4" customWidth="1"/>
    <col min="32" max="34" width="11.75" style="4" customWidth="1"/>
    <col min="35" max="35" width="15.625" style="4" customWidth="1"/>
    <col min="36" max="37" width="11.75" style="4" customWidth="1"/>
    <col min="38" max="39" width="15.625" style="4" customWidth="1"/>
    <col min="40" max="41" width="8.75" style="4"/>
    <col min="42" max="42" width="121.375" style="4" customWidth="1"/>
    <col min="43" max="43" width="14.125" style="4" customWidth="1"/>
    <col min="44" max="44" width="13.625" style="4" customWidth="1"/>
    <col min="45" max="45" width="8.625" style="4" customWidth="1"/>
    <col min="46" max="46" width="20.375" style="4" customWidth="1"/>
    <col min="47" max="54" width="5" style="4" customWidth="1"/>
    <col min="55" max="57" width="4.125" style="4" customWidth="1"/>
    <col min="58" max="58" width="9" style="4" customWidth="1"/>
    <col min="59" max="60" width="17.375" style="4" customWidth="1"/>
    <col min="61" max="61" width="24.75" style="4" customWidth="1"/>
    <col min="62" max="62" width="11.125" style="4" customWidth="1"/>
    <col min="63" max="63" width="21.375" style="4" customWidth="1"/>
    <col min="64" max="64" width="20.625" style="4" customWidth="1"/>
    <col min="65" max="66" width="9.75" style="4" customWidth="1"/>
    <col min="67" max="69" width="11.75" style="4" customWidth="1"/>
    <col min="70" max="70" width="15.625" style="4" customWidth="1"/>
    <col min="71" max="72" width="11.75" style="4" customWidth="1"/>
    <col min="73" max="74" width="15.625" style="4" customWidth="1"/>
    <col min="75" max="76" width="8.75" style="4"/>
    <col min="77" max="77" width="121.375" style="4" customWidth="1"/>
    <col min="78" max="78" width="8.75" style="4"/>
    <col min="79" max="79" width="13.625" style="4" customWidth="1"/>
    <col min="80" max="80" width="8.625" style="4" customWidth="1"/>
    <col min="81" max="81" width="20.375" style="4" customWidth="1"/>
    <col min="82" max="89" width="5" style="4" customWidth="1"/>
    <col min="90" max="92" width="4.125" style="4" customWidth="1"/>
    <col min="93" max="93" width="9" style="4" customWidth="1"/>
    <col min="94" max="95" width="17.375" style="4" customWidth="1"/>
    <col min="96" max="96" width="24.75" style="4" customWidth="1"/>
    <col min="97" max="97" width="11.125" style="4" customWidth="1"/>
    <col min="98" max="98" width="21.375" style="4" customWidth="1"/>
    <col min="99" max="99" width="20.625" style="4" customWidth="1"/>
    <col min="100" max="101" width="9.75" style="4" customWidth="1"/>
    <col min="102" max="104" width="11.75" style="4" customWidth="1"/>
    <col min="105" max="105" width="15.625" style="4" customWidth="1"/>
    <col min="106" max="107" width="11.75" style="4" customWidth="1"/>
    <col min="108" max="109" width="15.625" style="4" customWidth="1"/>
    <col min="110" max="111" width="8.75" style="4"/>
    <col min="112" max="112" width="121.375" style="4" customWidth="1"/>
    <col min="113" max="113" width="18.375" style="4" customWidth="1"/>
    <col min="114" max="122" width="8.75" style="4"/>
    <col min="123" max="123" width="41.75" style="4" customWidth="1"/>
    <col min="124" max="127" width="8.75" style="4"/>
    <col min="128" max="128" width="9.625" style="4" customWidth="1"/>
    <col min="129" max="141" width="8.75" style="4"/>
    <col min="142" max="142" width="56.75" style="4" customWidth="1"/>
    <col min="143" max="168" width="8.75" style="4"/>
    <col min="169" max="169" width="106" style="4" customWidth="1"/>
    <col min="170" max="170" width="7.625" style="4" customWidth="1"/>
    <col min="171" max="171" width="8.75" style="4"/>
    <col min="172" max="172" width="9.625" style="4" customWidth="1"/>
    <col min="173" max="173" width="13.625" style="4" customWidth="1"/>
    <col min="174" max="174" width="11.625" style="4" customWidth="1"/>
    <col min="175" max="175" width="20.375" style="4" customWidth="1"/>
    <col min="176" max="182" width="5" style="4" customWidth="1"/>
    <col min="183" max="185" width="4.125" style="4" customWidth="1"/>
    <col min="186" max="186" width="9" style="4" customWidth="1"/>
    <col min="187" max="188" width="17.375" style="4" customWidth="1"/>
    <col min="189" max="189" width="14.125" style="4" customWidth="1"/>
    <col min="190" max="190" width="11.125" style="4" customWidth="1"/>
    <col min="191" max="191" width="10.625" style="4" customWidth="1"/>
    <col min="192" max="192" width="20.625" style="4" customWidth="1"/>
    <col min="193" max="194" width="9.75" style="4" customWidth="1"/>
    <col min="195" max="197" width="11.75" style="4" customWidth="1"/>
    <col min="198" max="198" width="15.625" style="4" customWidth="1"/>
    <col min="199" max="200" width="11.75" style="4" customWidth="1"/>
    <col min="201" max="202" width="15.625" style="4" customWidth="1"/>
    <col min="203" max="205" width="8.75" style="4"/>
    <col min="206" max="206" width="11.375" style="4" customWidth="1"/>
    <col min="207" max="207" width="8.75" style="4"/>
    <col min="208" max="208" width="114.25" style="4" customWidth="1"/>
    <col min="209" max="209" width="25.375" style="4" customWidth="1"/>
    <col min="210" max="239" width="8.75" style="4"/>
    <col min="240" max="240" width="72.75" style="4" customWidth="1"/>
    <col min="241" max="242" width="8.75" style="4"/>
    <col min="243" max="243" width="18.25" style="4" customWidth="1"/>
    <col min="244" max="244" width="11.375" style="4" customWidth="1"/>
    <col min="245" max="263" width="8.75" style="4"/>
    <col min="264" max="264" width="106" style="4" customWidth="1"/>
    <col min="265" max="265" width="8.75" style="4"/>
    <col min="266" max="266" width="11.375" style="4" customWidth="1"/>
    <col min="267" max="285" width="8.75" style="4"/>
    <col min="286" max="286" width="106" style="4" customWidth="1"/>
    <col min="287" max="16384" width="8.75" style="4"/>
  </cols>
  <sheetData>
    <row r="2" spans="2:196" x14ac:dyDescent="0.2">
      <c r="D2" s="4" t="s">
        <v>74</v>
      </c>
    </row>
    <row r="3" spans="2:196" x14ac:dyDescent="0.2">
      <c r="B3" s="6" t="s">
        <v>75</v>
      </c>
      <c r="C3" s="7" t="s">
        <v>18</v>
      </c>
      <c r="D3" s="4" t="s">
        <v>76</v>
      </c>
    </row>
    <row r="4" spans="2:196" x14ac:dyDescent="0.2">
      <c r="B4" s="6" t="s">
        <v>77</v>
      </c>
      <c r="C4" s="7" t="s">
        <v>23</v>
      </c>
      <c r="D4" s="8" t="s">
        <v>78</v>
      </c>
    </row>
    <row r="5" spans="2:196" x14ac:dyDescent="0.2">
      <c r="B5" s="6" t="s">
        <v>79</v>
      </c>
      <c r="C5" s="7" t="s">
        <v>26</v>
      </c>
      <c r="D5" s="8" t="s">
        <v>80</v>
      </c>
    </row>
    <row r="6" spans="2:196" x14ac:dyDescent="0.2">
      <c r="B6" s="9" t="s">
        <v>81</v>
      </c>
      <c r="C6" s="10" t="s">
        <v>9</v>
      </c>
      <c r="FQ6" s="27"/>
      <c r="FR6" s="4" t="s">
        <v>82</v>
      </c>
      <c r="FS6" s="117" t="str">
        <f>FS24&amp;FT24&amp;FU24&amp;FT24&amp;FZ24&amp;GE24&amp;FT24&amp;FU24&amp;FT24&amp;FZ24&amp;GG24&amp;FT24&amp;FU24&amp;FT24&amp;FV24&amp;GC24&amp;FT24&amp;FU24&amp;FT24&amp;FW24&amp;GK24&amp;FT24&amp;FU24&amp;FT24&amp;FZ24&amp;GL24&amp;FT24&amp;FU24&amp;FT24&amp;FZ24&amp;GF24&amp;FT24&amp;FU24&amp;FT24&amp;FX24&amp;GF24&amp;FT24&amp;FU24&amp;FT24&amp;FX24&amp;GJ24&amp;FT24&amp;FU24&amp;FT24&amp;FZ24&amp;GF24&amp;FT24&amp;FU24&amp;FT24&amp;FY24&amp;GF24&amp;FT24&amp;FU24&amp;FT24&amp;FY24&amp;GI24</f>
        <v>IF(COUNTIFS(医生!$C$13,"&lt;&gt;",医生!$C$13,"&lt;&gt;*+*")=1,COUNTIFS(医生!$C$5:$C$7,"*"&amp;医生!$C$13&amp;"*")+COUNTIFS(医生!$C$13,医生!$C$9,医生!$C$9,"&lt;&gt;")+COUNTIFS(医生!$C$13,医生!$C$10,医生!$C$10,"&lt;&gt;")&gt;0)</v>
      </c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</row>
    <row r="7" spans="2:196" ht="71.45" customHeight="1" x14ac:dyDescent="0.2">
      <c r="B7" s="9" t="s">
        <v>81</v>
      </c>
      <c r="C7" s="10" t="s">
        <v>10</v>
      </c>
      <c r="K7" s="118" t="s">
        <v>83</v>
      </c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T7" s="118" t="s">
        <v>83</v>
      </c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CC7" s="118" t="s">
        <v>83</v>
      </c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FQ7" s="27"/>
      <c r="FR7" s="4" t="s">
        <v>84</v>
      </c>
      <c r="FS7" s="117" t="str">
        <f>FS24&amp;FT24&amp;FU24&amp;FT24&amp;FZ24&amp;GH24&amp;FT24&amp;FU24&amp;FT24&amp;FZ24&amp;GD24&amp;FT24&amp;FU24&amp;FT24&amp;FV24&amp;GC24&amp;FT24&amp;FU24&amp;FT24&amp;FW24&amp;GS24&amp;FT24&amp;FU24&amp;FT24&amp;FZ24&amp;GU24&amp;FT24&amp;FU24&amp;FT24&amp;FZ24&amp;GM24&amp;FT24&amp;FU24&amp;FT24&amp;FV24&amp;GC24&amp;FT24&amp;FU24&amp;FT24&amp;FW24&amp;GO24&amp;FT24&amp;FU24&amp;FT24&amp;FZ24&amp;GU24&amp;FT24&amp;FU24&amp;FT24&amp;FZ24&amp;GW24&amp;FT24&amp;FU24&amp;FT24&amp;FX24&amp;GC24&amp;FT24&amp;FU24&amp;FT24&amp;FY24&amp;GS24&amp;FT24&amp;FU24&amp;FT24&amp;FZ24&amp;GU24&amp;FT24&amp;FU24&amp;FT24&amp;FZ24&amp;GM24&amp;FT24&amp;FU24&amp;FT24&amp;FX24&amp;GC24&amp;FT24&amp;FU24&amp;FT24&amp;FY24&amp;GO24&amp;FT24&amp;FU24&amp;FT24&amp;FZ24&amp;GU24&amp;FT24&amp;FU24&amp;FT24&amp;FZ24&amp;GX24&amp;GA24</f>
        <v>IF(COUNTIFS(医生!$C$13,"*"&amp;"+"&amp;"*",医生!$C$13,"&lt;&gt;*午*")=1,COUNTIFS(医生!$C$5:$C$7,"*"&amp;LEFT(医生!$C$13,FIND("+",医生!$C$13)-1)&amp;"*")+COUNTIFS(医生!$C$5:$C$7,"*"&amp;MID(医生!$C$13,FIND("+",医生!$C$13)+1,3)&amp;"*")+COUNTIFS(医生!$C$9:$C$10,"*"&amp;LEFT(医生!$C$13,FIND("+",医生!$C$13)-1)&amp;"*")+COUNTIFS(医生!$C$9:$C$10,"*"&amp;MID(医生!$C$13,FIND("+",医生!$C$13)+1,3)&amp;"*")&gt;0),</v>
      </c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</row>
    <row r="8" spans="2:196" ht="87.6" customHeight="1" x14ac:dyDescent="0.2">
      <c r="B8" s="9" t="s">
        <v>81</v>
      </c>
      <c r="C8" s="10" t="s">
        <v>11</v>
      </c>
      <c r="K8" s="118" t="s">
        <v>85</v>
      </c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T8" s="118" t="s">
        <v>85</v>
      </c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CC8" s="118" t="s">
        <v>85</v>
      </c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FQ8" s="13"/>
      <c r="FR8" s="4" t="s">
        <v>86</v>
      </c>
      <c r="FS8" s="117" t="str">
        <f>FS24&amp;FT24&amp;FU24&amp;FT24&amp;FZ24&amp;GR24&amp;FT24&amp;FU24&amp;FT24&amp;FV24&amp;GC24&amp;FT24&amp;FU24&amp;FT24&amp;FW24&amp;GS24&amp;FT24&amp;FU24&amp;FT24&amp;FZ24&amp;GU24&amp;FT24&amp;FU24&amp;FT24&amp;FZ24&amp;GM24&amp;FT24&amp;FU24&amp;FT24&amp;FX24&amp;GC24&amp;FT24&amp;FU24&amp;FT24&amp;FY24&amp;GS24&amp;FT24&amp;FU24&amp;FT24&amp;FZ24&amp;GU24&amp;FT24&amp;FU24&amp;FT24&amp;FZ24&amp;GN24&amp;GA24</f>
        <v>IF(COUNTIFS(医生!$C$13,"*"&amp;"上午"&amp;"*")=1,COUNTIFS(医生!$C$5:$C$7,"*"&amp;LEFT(医生!$C$13,FIND("+",医生!$C$13)-1)&amp;"*")+COUNTIFS(医生!$C$9:$C$10,"*"&amp;LEFT(医生!$C$13,FIND("+",医生!$C$13)-1)&amp;"*")&gt;0),</v>
      </c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</row>
    <row r="9" spans="2:196" ht="114" customHeight="1" x14ac:dyDescent="0.2">
      <c r="B9" s="9" t="s">
        <v>81</v>
      </c>
      <c r="C9" s="10" t="s">
        <v>12</v>
      </c>
      <c r="K9" s="118" t="s">
        <v>87</v>
      </c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T9" s="118" t="s">
        <v>87</v>
      </c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CC9" s="118" t="s">
        <v>87</v>
      </c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FR9" s="4" t="s">
        <v>88</v>
      </c>
      <c r="FS9" s="117" t="str">
        <f>FS24&amp;FT24&amp;FU24&amp;FT24&amp;FZ24&amp;GR24&amp;FT24&amp;FU24&amp;FT24&amp;FV24&amp;GC24&amp;FT24&amp;FU24&amp;FT24&amp;FW24&amp;GQ24&amp;FT24&amp;FU24&amp;FT24&amp;FV24&amp;GC24&amp;FT24&amp;FU24&amp;FT24&amp;FW24&amp;GP24&amp;FT24&amp;FU24&amp;FT24&amp;FZ24&amp;GV24&amp;FT24&amp;FU24&amp;FT24&amp;FZ24&amp;GY24&amp;FT24&amp;FU24&amp;FT24&amp;FZ24&amp;GW24&amp;FT24&amp;FU24&amp;FT24&amp;FX24&amp;GP24&amp;FT24&amp;FU24&amp;FT24&amp;FZ24&amp;GT24&amp;FT24&amp;FU24&amp;FT24&amp;FZ24&amp;GY24&amp;FT24&amp;FU24&amp;FT24&amp;FZ24&amp;GX24</f>
        <v>IF(COUNTIFS(医生!$C$13,"*"&amp;"上午"&amp;"*")=1,COUNTIFS(医生!$C$5:$C$7,"&lt;&gt;*下午*",医生!$C$5:$C$7,"*"&amp;MID(LEFT(医生!$C$13,FIND("午",医生!$C$13)-3),FIND("+",医生!$C$13)+1,3)&amp;"*")+COUNTIFS(医生!$C$9,"*"&amp;MID(LEFT(医生!$C$13,FIND("午",医生!$C$13)-3),FIND("+",医生!$C$13)+1,3)&amp;"*")&gt;0)</v>
      </c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</row>
    <row r="10" spans="2:196" x14ac:dyDescent="0.2">
      <c r="B10" s="9" t="s">
        <v>81</v>
      </c>
      <c r="C10" s="10" t="s">
        <v>13</v>
      </c>
    </row>
    <row r="11" spans="2:196" ht="19.350000000000001" customHeight="1" x14ac:dyDescent="0.2">
      <c r="B11" s="6" t="s">
        <v>89</v>
      </c>
      <c r="C11" s="7" t="s">
        <v>90</v>
      </c>
      <c r="D11" s="4" t="e">
        <f>LEFT(医生!#REF!,FIND("+",医生!#REF!)-1)</f>
        <v>#REF!</v>
      </c>
    </row>
    <row r="12" spans="2:196" ht="22.35" customHeight="1" x14ac:dyDescent="0.2">
      <c r="B12" s="6" t="s">
        <v>91</v>
      </c>
      <c r="C12" s="7" t="s">
        <v>92</v>
      </c>
      <c r="D12" s="4" t="e">
        <f>RIGHT(医生!#REF!,FIND("+",医生!#REF!))</f>
        <v>#REF!</v>
      </c>
    </row>
    <row r="13" spans="2:196" x14ac:dyDescent="0.2">
      <c r="B13" s="9" t="s">
        <v>81</v>
      </c>
      <c r="C13" s="10" t="s">
        <v>16</v>
      </c>
    </row>
    <row r="14" spans="2:196" x14ac:dyDescent="0.2">
      <c r="C14" s="11" t="s">
        <v>93</v>
      </c>
      <c r="D14" s="4" t="s">
        <v>94</v>
      </c>
      <c r="X14" s="4" t="str">
        <f>L24&amp;M24&amp;L24&amp;T24</f>
        <v>$C$14</v>
      </c>
      <c r="BG14" s="4" t="str">
        <f>AU24&amp;AV24&amp;AU24&amp;BC24</f>
        <v>$C$14</v>
      </c>
      <c r="CP14" s="4" t="str">
        <f>CD24&amp;CE24&amp;CD24&amp;CL24</f>
        <v>$C$14</v>
      </c>
    </row>
    <row r="15" spans="2:196" x14ac:dyDescent="0.2">
      <c r="C15" s="11" t="s">
        <v>95</v>
      </c>
      <c r="D15" s="4" t="s">
        <v>96</v>
      </c>
      <c r="X15" s="4" t="str">
        <f>L24&amp;M24&amp;L24&amp;S24</f>
        <v>$C$13</v>
      </c>
      <c r="Z15" s="4" t="str">
        <f>L24&amp;M24&amp;L24&amp;S24&amp;W24&amp;L24&amp;M24&amp;L24&amp;T24</f>
        <v>$C$13:$C$14</v>
      </c>
      <c r="BG15" s="4" t="str">
        <f>AU24&amp;AV24&amp;AU24&amp;BB24</f>
        <v>$C$13</v>
      </c>
      <c r="BI15" s="4" t="str">
        <f>AU24&amp;AV24&amp;AU24&amp;BB24&amp;BF24&amp;AU24&amp;AV24&amp;AU24&amp;BC24</f>
        <v>$C$13:$C$14</v>
      </c>
      <c r="CP15" s="4" t="str">
        <f>CD24&amp;CE24&amp;CD24&amp;CK24</f>
        <v>$C$13</v>
      </c>
      <c r="CR15" s="4" t="str">
        <f>CD24&amp;CE24&amp;CD24&amp;CK24&amp;CO24&amp;CD24&amp;CE24&amp;CD24&amp;CL24</f>
        <v>$C$13:$C$14</v>
      </c>
      <c r="GE15" s="4" t="str">
        <f>FT24&amp;FU24&amp;FT24&amp;FZ24</f>
        <v>$C$13</v>
      </c>
    </row>
    <row r="16" spans="2:196" x14ac:dyDescent="0.2">
      <c r="C16" s="12" t="s">
        <v>97</v>
      </c>
      <c r="D16" s="8" t="s">
        <v>98</v>
      </c>
      <c r="X16" s="4" t="str">
        <f>L24&amp;M24&amp;L24&amp;R24</f>
        <v>$C$10</v>
      </c>
      <c r="BG16" s="4" t="str">
        <f>AU24&amp;AV24&amp;AU24&amp;BA24</f>
        <v>$C$10</v>
      </c>
      <c r="CP16" s="4" t="str">
        <f>CD24&amp;CE24&amp;CD24&amp;CJ24</f>
        <v>$C$10</v>
      </c>
      <c r="GE16" s="4" t="str">
        <f>FT24&amp;FU24&amp;FT24&amp;FY24</f>
        <v>$C$10</v>
      </c>
    </row>
    <row r="17" spans="1:286" x14ac:dyDescent="0.2">
      <c r="C17" s="12" t="s">
        <v>99</v>
      </c>
      <c r="D17" s="8" t="s">
        <v>100</v>
      </c>
      <c r="X17" s="4" t="str">
        <f>L24&amp;M24&amp;L24&amp;Q24</f>
        <v>$C$9</v>
      </c>
      <c r="Z17" s="4" t="str">
        <f>L24&amp;M24&amp;L24&amp;Q24&amp;W24&amp;L24&amp;M24&amp;L24&amp;R24</f>
        <v>$C$9:$C$10</v>
      </c>
      <c r="BG17" s="4" t="str">
        <f>AU24&amp;AV24&amp;AU24&amp;AZ24</f>
        <v>$C$9</v>
      </c>
      <c r="BI17" s="4" t="str">
        <f>AU24&amp;AV24&amp;AU24&amp;AZ24&amp;BF24&amp;AU24&amp;AV24&amp;AU24&amp;BA24</f>
        <v>$C$9:$C$10</v>
      </c>
      <c r="CP17" s="4" t="str">
        <f>CD24&amp;CE24&amp;CD24&amp;CI24</f>
        <v>$C$9</v>
      </c>
      <c r="CR17" s="4" t="str">
        <f>CD24&amp;CE24&amp;CD24&amp;CI24&amp;CO24&amp;CD24&amp;CE24&amp;CD24&amp;CJ24</f>
        <v>$C$9:$C$10</v>
      </c>
      <c r="GE17" s="4" t="str">
        <f>FT24&amp;FU24&amp;FT24&amp;FX24</f>
        <v>$C$9</v>
      </c>
      <c r="GG17" s="4" t="str">
        <f>FT24&amp;FU24&amp;FT24&amp;FX24&amp;GC24&amp;FT24&amp;FU24&amp;FT24&amp;FY24</f>
        <v>$C$9:$C$10</v>
      </c>
    </row>
    <row r="18" spans="1:286" ht="28.5" x14ac:dyDescent="0.2">
      <c r="C18" s="12" t="s">
        <v>101</v>
      </c>
      <c r="D18" s="8" t="s">
        <v>102</v>
      </c>
      <c r="X18" s="4" t="str">
        <f>L24&amp;M24&amp;L24&amp;P24</f>
        <v>$C$7</v>
      </c>
      <c r="BG18" s="4" t="str">
        <f>AU24&amp;AV24&amp;AU24&amp;AY24</f>
        <v>$C$7</v>
      </c>
      <c r="CP18" s="4" t="str">
        <f>CD24&amp;CE24&amp;CD24&amp;CH24</f>
        <v>$C$7</v>
      </c>
      <c r="GE18" s="4" t="str">
        <f>FT24&amp;FU24&amp;FT24&amp;FW24</f>
        <v>$C$7</v>
      </c>
      <c r="IC18" s="4" t="str">
        <f>HI30&amp;HK30&amp;HI30&amp;HR30</f>
        <v>$C$21</v>
      </c>
      <c r="IE18" s="4" t="str">
        <f>HI30&amp;HK30&amp;HI30&amp;HT30</f>
        <v>$C$27</v>
      </c>
    </row>
    <row r="19" spans="1:286" ht="55.35" customHeight="1" x14ac:dyDescent="0.2">
      <c r="X19" s="4" t="str">
        <f>L24&amp;M24&amp;L24&amp;N24</f>
        <v>$C$5</v>
      </c>
      <c r="Y19" s="4" t="s">
        <v>103</v>
      </c>
      <c r="Z19" s="4" t="str">
        <f>L24&amp;M24&amp;L24&amp;N24&amp;W24&amp;L24&amp;M24&amp;L24&amp;P24</f>
        <v>$C$5:$C$7</v>
      </c>
      <c r="BG19" s="4" t="str">
        <f>AU24&amp;AV24&amp;AU24&amp;AW24</f>
        <v>$C$6</v>
      </c>
      <c r="BH19" s="4" t="s">
        <v>103</v>
      </c>
      <c r="BI19" s="4" t="str">
        <f>AU24&amp;AV24&amp;AU24&amp;AW24&amp;BF24&amp;AU24&amp;AV24&amp;AU24&amp;AY24</f>
        <v>$C$6:$C$7</v>
      </c>
      <c r="CP19" s="4" t="str">
        <f>CD24&amp;CE24&amp;CD24&amp;CF24</f>
        <v>$C$7</v>
      </c>
      <c r="CQ19" s="4" t="s">
        <v>103</v>
      </c>
      <c r="CR19" s="4" t="str">
        <f>CD24&amp;CE24&amp;CD24&amp;CF24&amp;CO24&amp;CD24&amp;CE24&amp;CD24&amp;CH24</f>
        <v>$C$7:$C$7</v>
      </c>
      <c r="GE19" s="4" t="str">
        <f>FT24&amp;FU24&amp;FT24&amp;FV24</f>
        <v>$C$5</v>
      </c>
      <c r="GG19" s="4" t="str">
        <f>FT24&amp;FU24&amp;FT24&amp;FV24&amp;GC24&amp;FT24&amp;FU24&amp;FT24&amp;FW24</f>
        <v>$C$5:$C$7</v>
      </c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K19" s="119" t="s">
        <v>104</v>
      </c>
      <c r="IL19" s="119"/>
      <c r="IM19" s="119"/>
      <c r="IN19" s="119"/>
      <c r="IO19" s="119"/>
      <c r="IP19" s="119"/>
      <c r="IQ19" s="119"/>
      <c r="IR19" s="119"/>
      <c r="IS19" s="119"/>
      <c r="IT19" s="119"/>
      <c r="IU19" s="119"/>
      <c r="IV19" s="119"/>
      <c r="IW19" s="119"/>
      <c r="IX19" s="119"/>
      <c r="IY19" s="119"/>
      <c r="JG19" s="119" t="s">
        <v>105</v>
      </c>
      <c r="JH19" s="119"/>
      <c r="JI19" s="119"/>
      <c r="JJ19" s="119"/>
      <c r="JK19" s="119"/>
      <c r="JL19" s="119"/>
      <c r="JM19" s="119"/>
      <c r="JN19" s="119"/>
      <c r="JO19" s="119"/>
      <c r="JP19" s="119"/>
      <c r="JQ19" s="119"/>
      <c r="JR19" s="119"/>
      <c r="JS19" s="119"/>
      <c r="JT19" s="119"/>
      <c r="JU19" s="119"/>
    </row>
    <row r="20" spans="1:286" ht="37.700000000000003" customHeight="1" x14ac:dyDescent="0.2">
      <c r="Y20" s="4" t="s">
        <v>106</v>
      </c>
      <c r="Z20" s="4" t="str">
        <f>L24&amp;M24&amp;L24&amp;O24&amp;W24&amp;L24&amp;M24&amp;L24&amp;P24</f>
        <v>$C$5:$C$7</v>
      </c>
      <c r="BH20" s="4" t="s">
        <v>106</v>
      </c>
      <c r="BI20" s="4" t="str">
        <f>AU24&amp;AV24&amp;AU24&amp;AX24&amp;BF24&amp;AU24&amp;AV24&amp;AU24&amp;AY24</f>
        <v>$C$5:$C$7</v>
      </c>
      <c r="CQ20" s="4" t="s">
        <v>106</v>
      </c>
      <c r="CR20" s="4" t="str">
        <f>CD24&amp;CE24&amp;CD24&amp;CG24&amp;CO24&amp;CD24&amp;CE24&amp;CD24&amp;CH24</f>
        <v>$C$5:$C$7</v>
      </c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HG20" s="4" t="s">
        <v>107</v>
      </c>
      <c r="HH20" s="118" t="s">
        <v>108</v>
      </c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4" t="str">
        <f>HI30&amp;HJ30&amp;HI30&amp;HP30</f>
        <v>$I$14</v>
      </c>
      <c r="IC20" s="4" t="str">
        <f>HI30&amp;HK30&amp;HI30&amp;HQ30&amp;HU30&amp;HI30&amp;HK30&amp;HI30&amp;HR30</f>
        <v>$C$19:$C$21</v>
      </c>
      <c r="ID20" s="4" t="str">
        <f>HI30&amp;HK30&amp;HI30&amp;HS30&amp;HU30&amp;HI30&amp;HK30&amp;HI30&amp;HT30</f>
        <v>$C$23:$C$27</v>
      </c>
      <c r="IF20" s="4" t="str">
        <f>HH30&amp;HI30&amp;HJ30&amp;HI30&amp;HP30&amp;HV30&amp;HI30&amp;HK30&amp;HI30&amp;HQ30&amp;HU30&amp;HI30&amp;HK30&amp;HI30&amp;HR30&amp;IA30&amp;HI30&amp;HJ30&amp;HI30&amp;HP30&amp;HX30&amp;HI30&amp;HK30&amp;HI30&amp;HS30&amp;HU30&amp;HI30&amp;HK30&amp;HI30&amp;HT30&amp;IA30&amp;HI30&amp;HJ30&amp;HI30&amp;HP30&amp;ID30</f>
        <v>IF(COUNTIFS(医生!$I$14,"&lt;&gt;")=1,COUNTIFS(医生!$C$19:$C$21,"*"&amp;医生!$I$14&amp;"*")+COUNTIFS(医生!$C$23:$C$27,"*"&amp;医生!$I$14&amp;"*")&gt;0)</v>
      </c>
      <c r="IJ20" s="4" t="b">
        <f>EXACT(IK20,IK19)</f>
        <v>0</v>
      </c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  <c r="IU20" s="118"/>
      <c r="IV20" s="118"/>
      <c r="IW20" s="118"/>
      <c r="IX20" s="118"/>
      <c r="IY20" s="118"/>
      <c r="JA20" s="4" t="str">
        <f>IL24&amp;IM24&amp;IL24&amp;IT24</f>
        <v>$B$14</v>
      </c>
      <c r="JB20" s="4" t="str">
        <f>IL24&amp;IN24&amp;IL24&amp;IR24&amp;IY24&amp;IL24&amp;IN24&amp;IL24&amp;IS24</f>
        <v>$C$9:$C$13</v>
      </c>
      <c r="JF20" s="4" t="b">
        <f>EXACT(JG20,JG19)</f>
        <v>0</v>
      </c>
      <c r="JG20" s="118"/>
      <c r="JH20" s="118"/>
      <c r="JI20" s="118"/>
      <c r="JJ20" s="118"/>
      <c r="JK20" s="118"/>
      <c r="JL20" s="118"/>
      <c r="JM20" s="118"/>
      <c r="JN20" s="118"/>
      <c r="JO20" s="118"/>
      <c r="JP20" s="118"/>
      <c r="JQ20" s="118"/>
      <c r="JR20" s="118"/>
      <c r="JS20" s="118"/>
      <c r="JT20" s="118"/>
      <c r="JU20" s="118"/>
      <c r="JW20" s="4" t="str">
        <f>JH24&amp;JI24&amp;JH24&amp;JP24</f>
        <v>$I$14</v>
      </c>
      <c r="JX20" s="4" t="str">
        <f>JH24&amp;JJ24&amp;JH24&amp;JN24&amp;JU24&amp;JH24&amp;JJ24&amp;JH24&amp;JO24</f>
        <v>$C$9:$C$13</v>
      </c>
    </row>
    <row r="21" spans="1:286" ht="57" x14ac:dyDescent="0.2">
      <c r="AB21" s="4" t="s">
        <v>109</v>
      </c>
      <c r="AC21" s="4" t="str">
        <f>AF24&amp;L24&amp;M24&amp;L24&amp;N24&amp;AG24&amp;L24&amp;M24&amp;L24&amp;N24&amp;AJ24</f>
        <v>,"*"&amp;LEFT(医生!$C$5,FIND("午",医生!$C$5)-3)&amp;"*")</v>
      </c>
      <c r="BK21" s="4" t="s">
        <v>109</v>
      </c>
      <c r="BL21" s="4" t="str">
        <f>BO24&amp;AU24&amp;AV24&amp;AU24&amp;AW24&amp;BP24&amp;AU24&amp;AV24&amp;AU24&amp;AW24&amp;BS24</f>
        <v>,"*"&amp;LEFT(医生!$C$6,FIND("午",医生!$C$6)-3)&amp;"*")</v>
      </c>
      <c r="CT21" s="4" t="s">
        <v>109</v>
      </c>
      <c r="CU21" s="4" t="str">
        <f>CX24&amp;CD24&amp;CE24&amp;CD24&amp;CF24&amp;CY24&amp;CD24&amp;CE24&amp;CD24&amp;CF24&amp;DB24</f>
        <v>,"*"&amp;LEFT(医生!$C$7,FIND("午",医生!$C$7)-3)&amp;"*")</v>
      </c>
      <c r="DY21" s="8" t="str">
        <f>DZ24&amp;EA24&amp;DZ24&amp;ED24</f>
        <v>$C$9</v>
      </c>
      <c r="DZ21" s="8" t="str">
        <f>DZ24&amp;EA24&amp;DZ24&amp;EE24</f>
        <v>$C$13</v>
      </c>
      <c r="EA21" s="8" t="str">
        <f>DZ24&amp;EA24&amp;DZ24&amp;EB24&amp;EF24&amp;DZ24&amp;EA24&amp;DZ24&amp;EC24</f>
        <v>$C$5:$C$7</v>
      </c>
      <c r="FS21" s="118" t="s">
        <v>110</v>
      </c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8"/>
      <c r="GR21" s="8"/>
      <c r="GS21" s="8"/>
      <c r="HF21" s="4" t="s">
        <v>111</v>
      </c>
      <c r="HH21" s="118" t="s">
        <v>112</v>
      </c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8" t="str">
        <f>HI24&amp;HJ24&amp;HI24&amp;HS24&amp;HU24&amp;HI24&amp;HJ24&amp;HI24&amp;HT24</f>
        <v>$C$9:$C$13</v>
      </c>
      <c r="IC21" s="4" t="str">
        <f>HI24&amp;HK24&amp;HI24&amp;HL24&amp;HU24&amp;HI24&amp;HK24&amp;HI24&amp;HM24</f>
        <v>$D$5:$D$7</v>
      </c>
      <c r="IE21" s="4" t="str">
        <f>HI24&amp;HK24&amp;HI24&amp;HS24&amp;HU24&amp;HI24&amp;HK24&amp;HI24&amp;HT24</f>
        <v>$D$9:$D$13</v>
      </c>
      <c r="IF21" s="4" t="str">
        <f>HH24&amp;HI24&amp;HJ24&amp;HI24&amp;HP24&amp;HV24&amp;HI24&amp;HK24&amp;HI24&amp;HL24&amp;HU24&amp;HI24&amp;HK24&amp;HI24&amp;HM24&amp;IA24&amp;HI24&amp;HJ24&amp;HI24&amp;HP24&amp;HX24&amp;HI24&amp;HK24&amp;HI24&amp;HS24&amp;HU24&amp;HI24&amp;HK24&amp;HI24&amp;HT24&amp;IA24&amp;HI24&amp;HJ24&amp;HI24&amp;HP24&amp;ID24</f>
        <v>IF(COUNTIFS(医生!$C$14,"&lt;&gt;")=1,COUNTIFS(医生!$D$5:$D$7,"*"&amp;医生!$C$14&amp;"*")+COUNTIFS(医生!$D$9:$D$13,"*"&amp;医生!$C$14&amp;"*")&gt;0)</v>
      </c>
      <c r="IJ21" s="4" t="s">
        <v>113</v>
      </c>
      <c r="IK21" s="118" t="s">
        <v>114</v>
      </c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  <c r="IW21" s="118"/>
      <c r="IX21" s="118"/>
      <c r="IY21" s="118"/>
      <c r="IZ21" s="4" t="str">
        <f>IL24&amp;IO24&amp;IL24&amp;IP24&amp;IY24&amp;IL24&amp;IO24&amp;IL24&amp;IQ24</f>
        <v>$D$5:$D$7</v>
      </c>
      <c r="JA21" s="4" t="str">
        <f>IL24&amp;IO24&amp;IL24&amp;IQ24</f>
        <v>$D$7</v>
      </c>
      <c r="JB21" s="4" t="str">
        <f>IL24&amp;IO24&amp;IL24&amp;IR24&amp;IY24&amp;IL24&amp;IO24&amp;IL24&amp;IS24</f>
        <v>$D$9:$D$13</v>
      </c>
      <c r="JC21" s="4" t="str">
        <f>IL24&amp;IO24&amp;IL24&amp;IS24</f>
        <v>$D$13</v>
      </c>
      <c r="JD21" s="46" t="str">
        <f>IK24&amp;IL24&amp;IN24&amp;IL24&amp;IT24&amp;IZ24&amp;IL24&amp;IO24&amp;IL24&amp;IP24&amp;IY24&amp;IL24&amp;IO24&amp;IL24&amp;IQ24&amp;JA24&amp;IL24&amp;IN24&amp;IL24&amp;IT24&amp;JB24&amp;IL24&amp;IO24&amp;IL24&amp;IR24&amp;IY24&amp;IL24&amp;IO24&amp;IL24&amp;IS24&amp;JA24&amp;IL24&amp;IN24&amp;IL24&amp;IT24&amp;JC24</f>
        <v>IF(COUNTIFS(医生!$C$14,"&lt;&gt;")=1,COUNTIFS(医生!$D$5:$D$7,"*"&amp;医生!$C$14&amp;"*")+COUNTIFS(医生!$D$9:$D$13,"*"&amp;医生!$C$14&amp;"*")&lt;1)</v>
      </c>
      <c r="JF21" s="4" t="s">
        <v>113</v>
      </c>
      <c r="JG21" s="118" t="s">
        <v>112</v>
      </c>
      <c r="JH21" s="118"/>
      <c r="JI21" s="118"/>
      <c r="JJ21" s="118"/>
      <c r="JK21" s="118"/>
      <c r="JL21" s="118"/>
      <c r="JM21" s="118"/>
      <c r="JN21" s="118"/>
      <c r="JO21" s="118"/>
      <c r="JP21" s="118"/>
      <c r="JQ21" s="118"/>
      <c r="JR21" s="118"/>
      <c r="JS21" s="118"/>
      <c r="JT21" s="118"/>
      <c r="JU21" s="118"/>
      <c r="JV21" s="4" t="str">
        <f>JH24&amp;JK24&amp;JH24&amp;JL24&amp;JU24&amp;JH24&amp;JK24&amp;JH24&amp;JM24</f>
        <v>$D$5:$D$7</v>
      </c>
      <c r="JW21" s="4" t="str">
        <f>JH24&amp;JK24&amp;JH24&amp;JM24</f>
        <v>$D$7</v>
      </c>
      <c r="JX21" s="4" t="str">
        <f>JH24&amp;JK24&amp;JH24&amp;JN24&amp;JU24&amp;JH24&amp;JK24&amp;JH24&amp;JO24</f>
        <v>$D$9:$D$13</v>
      </c>
      <c r="JY21" s="4" t="str">
        <f>JH24&amp;JK24&amp;JH24&amp;JO24</f>
        <v>$D$13</v>
      </c>
      <c r="JZ21" s="46" t="str">
        <f>JG24&amp;JH24&amp;JJ24&amp;JH24&amp;JP24&amp;JV24&amp;JH24&amp;JK24&amp;JH24&amp;JL24&amp;JU24&amp;JH24&amp;JK24&amp;JH24&amp;JM24&amp;JW24&amp;JH24&amp;JJ24&amp;JH24&amp;JP24&amp;JX24&amp;JH24&amp;JK24&amp;JH24&amp;JN24&amp;JU24&amp;JH24&amp;JK24&amp;JH24&amp;JO24&amp;JW24&amp;JH24&amp;JJ24&amp;JH24&amp;JP24&amp;JY24</f>
        <v>IF(COUNTIFS(医生!$C$14,"&lt;&gt;")=1,COUNTIFS(医生!$D$5:$D$7,"*"&amp;医生!$C$14&amp;"*")+COUNTIFS(医生!$D$9:$D$13,"*"&amp;医生!$C$14&amp;"*")&lt;1)</v>
      </c>
    </row>
    <row r="22" spans="1:286" ht="46.35" customHeight="1" x14ac:dyDescent="0.2">
      <c r="C22" s="13"/>
      <c r="D22" s="8"/>
      <c r="N22" s="4" t="s">
        <v>115</v>
      </c>
      <c r="O22" s="120" t="s">
        <v>116</v>
      </c>
      <c r="P22" s="120"/>
      <c r="Q22" s="120"/>
      <c r="R22" s="120"/>
      <c r="S22" s="120"/>
      <c r="T22" s="120"/>
      <c r="AW22" s="4" t="s">
        <v>115</v>
      </c>
      <c r="AX22" s="120" t="s">
        <v>116</v>
      </c>
      <c r="AY22" s="120"/>
      <c r="AZ22" s="120"/>
      <c r="BA22" s="120"/>
      <c r="BB22" s="120"/>
      <c r="BC22" s="120"/>
      <c r="CF22" s="4" t="s">
        <v>115</v>
      </c>
      <c r="CG22" s="120" t="s">
        <v>116</v>
      </c>
      <c r="CH22" s="120"/>
      <c r="CI22" s="120"/>
      <c r="CJ22" s="120"/>
      <c r="CK22" s="120"/>
      <c r="CL22" s="120"/>
      <c r="DP22" s="4" t="str">
        <f>DM24&amp;DN24&amp;DM24&amp;DO24</f>
        <v>$C$8</v>
      </c>
      <c r="DQ22" s="4" t="str">
        <f>DM24&amp;DN24&amp;DM24&amp;DP24</f>
        <v>$C$14</v>
      </c>
      <c r="DX22" s="120" t="s">
        <v>117</v>
      </c>
      <c r="DY22" s="120"/>
      <c r="DZ22" s="120"/>
      <c r="EA22" s="120"/>
      <c r="EB22" s="120"/>
      <c r="EC22" s="120"/>
      <c r="ED22" s="120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8"/>
      <c r="EP22" s="8"/>
      <c r="ES22" s="118" t="s">
        <v>118</v>
      </c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8"/>
      <c r="FH22" s="8" t="str">
        <f>ET24&amp;EU24&amp;ET24&amp;EV24&amp;FA24&amp;ET24&amp;EU24&amp;ET24&amp;EW24</f>
        <v>$C$5:$C$7</v>
      </c>
      <c r="FI22" s="8" t="str">
        <f>ET24&amp;EU24&amp;ET24&amp;EX24</f>
        <v>$C$10</v>
      </c>
      <c r="FJ22" s="8" t="str">
        <f>ET24&amp;EU24&amp;ET24&amp;EY24</f>
        <v>$C$13</v>
      </c>
      <c r="FK22" s="8" t="str">
        <f>ET24&amp;EU24&amp;ET24&amp;EZ24</f>
        <v>$C$14</v>
      </c>
      <c r="FO22" s="8"/>
      <c r="FP22" s="8"/>
      <c r="FV22" s="4" t="s">
        <v>119</v>
      </c>
      <c r="FW22" s="4" t="s">
        <v>120</v>
      </c>
      <c r="GY22" s="8"/>
      <c r="HB22" s="8"/>
      <c r="HH22" s="118" t="s">
        <v>121</v>
      </c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8" t="str">
        <f>HI24&amp;HJ24&amp;HI24&amp;HL24&amp;HU24&amp;HI24&amp;HJ24&amp;HI24&amp;HM24</f>
        <v>$C$5:$C$7</v>
      </c>
      <c r="IC22" s="8" t="str">
        <f>HI24&amp;HJ24&amp;HI24&amp;HO24</f>
        <v>$C$10</v>
      </c>
      <c r="ID22" s="4" t="str">
        <f>HI24&amp;HJ24&amp;HI24&amp;HN24</f>
        <v>$C$8</v>
      </c>
      <c r="IE22" s="8" t="str">
        <f>HI24&amp;HJ24&amp;HI24&amp;HP24</f>
        <v>$C$14</v>
      </c>
      <c r="IF22" s="4" t="str">
        <f>HH24&amp;HI24&amp;HJ24&amp;HI24&amp;HP24&amp;HV24&amp;HI24&amp;HJ24&amp;HI24&amp;HL24&amp;HU24&amp;HI24&amp;HJ24&amp;HI24&amp;HM24&amp;IA24&amp;HI24&amp;HJ24&amp;HI24&amp;HP24&amp;HW24&amp;HI24&amp;HJ24&amp;HI24&amp;HL24&amp;HU24&amp;HI24&amp;HJ24&amp;HI24&amp;HM24&amp;HY24&amp;HI24&amp;HJ24&amp;HI24&amp;HL24&amp;HU24&amp;HI24&amp;HJ24&amp;HI24&amp;HM24&amp;IC24&amp;HI24&amp;HJ24&amp;HI24&amp;HN24&amp;HZ24&amp;HI24&amp;HJ24&amp;HI24&amp;HP24&amp;IB24&amp;HI24&amp;HJ24&amp;HI24&amp;HO24&amp;HZ24&amp;HI24&amp;HJ24&amp;HI24&amp;HP24&amp;IE24</f>
        <v>IF(COUNTIFS(医生!$C$14,"&lt;&gt;")=1,COUNTIFS(医生!$C$5:$C$7,"*"&amp;医生!$C$14&amp;"*",医生!$C$5:$C$7,"&lt;&gt;",医生!$C$5:$C$7,"&lt;&gt;*上午*")+COUNTIFS(医生!$C$8,医生!$C$14)+COUNTIFS(医生!$C$10,医生!$C$14)&gt;0)</v>
      </c>
      <c r="IJ22" s="4" t="s">
        <v>122</v>
      </c>
      <c r="IK22" s="118" t="s">
        <v>123</v>
      </c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  <c r="IW22" s="118"/>
      <c r="IX22" s="118"/>
      <c r="IY22" s="118"/>
      <c r="IZ22" s="8" t="str">
        <f>IL24&amp;IN24&amp;IL24&amp;IP24&amp;IY24&amp;IL24&amp;IN24&amp;IL24&amp;IQ24</f>
        <v>$C$5:$C$7</v>
      </c>
      <c r="JA22" s="8" t="str">
        <f>IL24&amp;IN24&amp;IL24&amp;IR24</f>
        <v>$C$9</v>
      </c>
      <c r="JB22" s="8" t="str">
        <f>IL24&amp;IN24&amp;IL24&amp;IS24</f>
        <v>$C$13</v>
      </c>
      <c r="JC22" s="8" t="str">
        <f>IL24&amp;IN24&amp;IL24&amp;IT24</f>
        <v>$C$14</v>
      </c>
      <c r="JD22" s="46" t="str">
        <f>IK24&amp;IL24&amp;IM24&amp;IL24&amp;IT24&amp;IZ24&amp;IL24&amp;IN24&amp;IL24&amp;IP24&amp;IY24&amp;IL24&amp;IN24&amp;IL24&amp;IQ24&amp;JA24&amp;IL24&amp;IM24&amp;IL24&amp;IT24&amp;JB24&amp;IL24&amp;IN24&amp;IL24&amp;IR24&amp;IY24&amp;IL24&amp;IN24&amp;IL24&amp;IS24&amp;JA24&amp;IL24&amp;IM24&amp;IL24&amp;IT24&amp;JC24</f>
        <v>IF(COUNTIFS(医生!$B$14,"&lt;&gt;")=1,COUNTIFS(医生!$C$5:$C$7,"*"&amp;医生!$B$14&amp;"*")+COUNTIFS(医生!$C$9:$C$13,"*"&amp;医生!$B$14&amp;"*")&lt;1)</v>
      </c>
      <c r="JF22" s="4" t="s">
        <v>122</v>
      </c>
      <c r="JG22" s="118" t="s">
        <v>124</v>
      </c>
      <c r="JH22" s="118"/>
      <c r="JI22" s="118"/>
      <c r="JJ22" s="118"/>
      <c r="JK22" s="118"/>
      <c r="JL22" s="118"/>
      <c r="JM22" s="118"/>
      <c r="JN22" s="118"/>
      <c r="JO22" s="118"/>
      <c r="JP22" s="118"/>
      <c r="JQ22" s="118"/>
      <c r="JR22" s="118"/>
      <c r="JS22" s="118"/>
      <c r="JT22" s="118"/>
      <c r="JU22" s="118"/>
      <c r="JV22" s="8" t="str">
        <f>JH24&amp;JJ24&amp;JH24&amp;JL24&amp;JU24&amp;JH24&amp;JJ24&amp;JH24&amp;JM24</f>
        <v>$C$5:$C$7</v>
      </c>
      <c r="JW22" s="8" t="str">
        <f>JH24&amp;JJ24&amp;JH24&amp;JN24</f>
        <v>$C$9</v>
      </c>
      <c r="JX22" s="8" t="str">
        <f>JH24&amp;JJ24&amp;JH24&amp;JO24</f>
        <v>$C$13</v>
      </c>
      <c r="JY22" s="8" t="str">
        <f>JH24&amp;JJ24&amp;JH24&amp;JP24</f>
        <v>$C$14</v>
      </c>
      <c r="JZ22" s="46" t="str">
        <f>JG24&amp;JH24&amp;JI24&amp;JH24&amp;JP24&amp;JV24&amp;JH24&amp;JJ24&amp;JH24&amp;JL24&amp;JU24&amp;JH24&amp;JJ24&amp;JH24&amp;JM24&amp;JW24&amp;JH24&amp;JI24&amp;JH24&amp;JP24&amp;JX24&amp;JH24&amp;JJ24&amp;JH24&amp;JN24&amp;JU24&amp;JH24&amp;JJ24&amp;JH24&amp;JO24&amp;JW24&amp;JH24&amp;JI24&amp;JH24&amp;JP24&amp;JY24</f>
        <v>IF(COUNTIFS(医生!$I$14,"&lt;&gt;")=1,COUNTIFS(医生!$C$5:$C$7,"*"&amp;医生!$I$14&amp;"*")+COUNTIFS(医生!$C$9:$C$13,"*"&amp;医生!$I$14&amp;"*")&lt;1)</v>
      </c>
    </row>
    <row r="23" spans="1:286" ht="120.6" customHeight="1" x14ac:dyDescent="0.2">
      <c r="B23" s="9"/>
      <c r="C23" s="9" t="s">
        <v>125</v>
      </c>
      <c r="D23" s="14" t="s">
        <v>126</v>
      </c>
      <c r="E23" s="9" t="s">
        <v>127</v>
      </c>
      <c r="F23" s="9" t="s">
        <v>128</v>
      </c>
      <c r="J23" s="5" t="s">
        <v>129</v>
      </c>
      <c r="K23" s="5" t="s">
        <v>130</v>
      </c>
      <c r="L23" s="4" t="s">
        <v>131</v>
      </c>
      <c r="M23" s="4" t="s">
        <v>132</v>
      </c>
      <c r="N23" s="4" t="s">
        <v>119</v>
      </c>
      <c r="O23" s="24" t="s">
        <v>119</v>
      </c>
      <c r="P23" s="4" t="s">
        <v>120</v>
      </c>
      <c r="Q23" s="4" t="s">
        <v>133</v>
      </c>
      <c r="R23" s="4" t="s">
        <v>134</v>
      </c>
      <c r="S23" s="4" t="s">
        <v>135</v>
      </c>
      <c r="T23" s="4" t="s">
        <v>136</v>
      </c>
      <c r="U23" s="4" t="s">
        <v>137</v>
      </c>
      <c r="V23" s="4" t="s">
        <v>138</v>
      </c>
      <c r="W23" s="4" t="s">
        <v>139</v>
      </c>
      <c r="X23" s="4" t="s">
        <v>140</v>
      </c>
      <c r="Y23" s="4" t="s">
        <v>141</v>
      </c>
      <c r="Z23" s="4" t="s">
        <v>142</v>
      </c>
      <c r="AA23" s="4" t="s">
        <v>143</v>
      </c>
      <c r="AB23" s="4" t="s">
        <v>144</v>
      </c>
      <c r="AC23" s="4" t="s">
        <v>145</v>
      </c>
      <c r="AD23" s="4" t="s">
        <v>146</v>
      </c>
      <c r="AE23" s="4" t="s">
        <v>147</v>
      </c>
      <c r="AF23" s="4" t="s">
        <v>148</v>
      </c>
      <c r="AG23" s="4" t="s">
        <v>149</v>
      </c>
      <c r="AH23" s="4" t="s">
        <v>150</v>
      </c>
      <c r="AI23" s="4" t="s">
        <v>151</v>
      </c>
      <c r="AJ23" s="4" t="s">
        <v>152</v>
      </c>
      <c r="AK23" s="4" t="s">
        <v>153</v>
      </c>
      <c r="AL23" s="4" t="s">
        <v>154</v>
      </c>
      <c r="AM23" s="4" t="s">
        <v>155</v>
      </c>
      <c r="AN23" s="4" t="s">
        <v>156</v>
      </c>
      <c r="AO23" s="4" t="s">
        <v>157</v>
      </c>
      <c r="AQ23" s="28"/>
      <c r="AS23" s="5" t="s">
        <v>129</v>
      </c>
      <c r="AT23" s="5" t="s">
        <v>130</v>
      </c>
      <c r="AU23" s="4" t="s">
        <v>131</v>
      </c>
      <c r="AV23" s="4" t="s">
        <v>132</v>
      </c>
      <c r="AW23" s="4" t="s">
        <v>119</v>
      </c>
      <c r="AX23" s="24" t="s">
        <v>119</v>
      </c>
      <c r="AY23" s="4" t="s">
        <v>120</v>
      </c>
      <c r="AZ23" s="4" t="s">
        <v>133</v>
      </c>
      <c r="BA23" s="4" t="s">
        <v>134</v>
      </c>
      <c r="BB23" s="4" t="s">
        <v>135</v>
      </c>
      <c r="BC23" s="4" t="s">
        <v>136</v>
      </c>
      <c r="BD23" s="4" t="s">
        <v>137</v>
      </c>
      <c r="BE23" s="4" t="s">
        <v>138</v>
      </c>
      <c r="BF23" s="4" t="s">
        <v>139</v>
      </c>
      <c r="BG23" s="4" t="s">
        <v>140</v>
      </c>
      <c r="BH23" s="4" t="s">
        <v>141</v>
      </c>
      <c r="BI23" s="4" t="s">
        <v>142</v>
      </c>
      <c r="BJ23" s="4" t="s">
        <v>143</v>
      </c>
      <c r="BK23" s="4" t="s">
        <v>144</v>
      </c>
      <c r="BL23" s="4" t="s">
        <v>145</v>
      </c>
      <c r="BM23" s="4" t="s">
        <v>146</v>
      </c>
      <c r="BN23" s="4" t="s">
        <v>147</v>
      </c>
      <c r="BO23" s="4" t="s">
        <v>148</v>
      </c>
      <c r="BP23" s="4" t="s">
        <v>149</v>
      </c>
      <c r="BQ23" s="4" t="s">
        <v>150</v>
      </c>
      <c r="BR23" s="4" t="s">
        <v>151</v>
      </c>
      <c r="BS23" s="4" t="s">
        <v>152</v>
      </c>
      <c r="BT23" s="4" t="s">
        <v>153</v>
      </c>
      <c r="BU23" s="4" t="s">
        <v>154</v>
      </c>
      <c r="BV23" s="4" t="s">
        <v>155</v>
      </c>
      <c r="BW23" s="4" t="s">
        <v>156</v>
      </c>
      <c r="BX23" s="4" t="s">
        <v>157</v>
      </c>
      <c r="BZ23" s="27"/>
      <c r="CB23" s="5" t="s">
        <v>129</v>
      </c>
      <c r="CC23" s="5" t="s">
        <v>130</v>
      </c>
      <c r="CD23" s="4" t="s">
        <v>131</v>
      </c>
      <c r="CE23" s="4" t="s">
        <v>132</v>
      </c>
      <c r="CF23" s="4" t="s">
        <v>119</v>
      </c>
      <c r="CG23" s="24" t="s">
        <v>119</v>
      </c>
      <c r="CH23" s="4" t="s">
        <v>120</v>
      </c>
      <c r="CI23" s="4" t="s">
        <v>133</v>
      </c>
      <c r="CJ23" s="4" t="s">
        <v>134</v>
      </c>
      <c r="CK23" s="4" t="s">
        <v>135</v>
      </c>
      <c r="CL23" s="4" t="s">
        <v>136</v>
      </c>
      <c r="CM23" s="4" t="s">
        <v>137</v>
      </c>
      <c r="CN23" s="4" t="s">
        <v>138</v>
      </c>
      <c r="CO23" s="4" t="s">
        <v>139</v>
      </c>
      <c r="CP23" s="4" t="s">
        <v>140</v>
      </c>
      <c r="CQ23" s="4" t="s">
        <v>141</v>
      </c>
      <c r="CR23" s="4" t="s">
        <v>142</v>
      </c>
      <c r="CS23" s="4" t="s">
        <v>143</v>
      </c>
      <c r="CT23" s="4" t="s">
        <v>144</v>
      </c>
      <c r="CU23" s="4" t="s">
        <v>145</v>
      </c>
      <c r="CV23" s="4" t="s">
        <v>146</v>
      </c>
      <c r="CW23" s="4" t="s">
        <v>147</v>
      </c>
      <c r="CX23" s="4" t="s">
        <v>148</v>
      </c>
      <c r="CY23" s="4" t="s">
        <v>149</v>
      </c>
      <c r="CZ23" s="4" t="s">
        <v>150</v>
      </c>
      <c r="DA23" s="4" t="s">
        <v>151</v>
      </c>
      <c r="DB23" s="4" t="s">
        <v>152</v>
      </c>
      <c r="DC23" s="4" t="s">
        <v>153</v>
      </c>
      <c r="DD23" s="4" t="s">
        <v>154</v>
      </c>
      <c r="DE23" s="4" t="s">
        <v>155</v>
      </c>
      <c r="DF23" s="4" t="s">
        <v>156</v>
      </c>
      <c r="DG23" s="4" t="s">
        <v>157</v>
      </c>
      <c r="DJ23" s="27"/>
      <c r="DK23" s="5" t="s">
        <v>130</v>
      </c>
      <c r="DL23" s="5" t="s">
        <v>131</v>
      </c>
      <c r="DM23" s="5" t="s">
        <v>139</v>
      </c>
      <c r="DN23" s="5" t="s">
        <v>132</v>
      </c>
      <c r="DO23" s="5" t="s">
        <v>158</v>
      </c>
      <c r="DP23" s="5" t="s">
        <v>159</v>
      </c>
      <c r="DQ23" s="5" t="s">
        <v>137</v>
      </c>
      <c r="DR23" s="5" t="s">
        <v>138</v>
      </c>
      <c r="DX23" s="9"/>
      <c r="DY23" s="6" t="s">
        <v>130</v>
      </c>
      <c r="DZ23" s="9" t="s">
        <v>131</v>
      </c>
      <c r="EA23" s="9" t="s">
        <v>132</v>
      </c>
      <c r="EB23" s="9" t="s">
        <v>160</v>
      </c>
      <c r="EC23" s="9" t="s">
        <v>161</v>
      </c>
      <c r="ED23" s="9" t="s">
        <v>133</v>
      </c>
      <c r="EE23" s="9" t="s">
        <v>135</v>
      </c>
      <c r="EF23" s="9" t="s">
        <v>139</v>
      </c>
      <c r="EG23" s="9" t="s">
        <v>140</v>
      </c>
      <c r="EH23" s="9" t="s">
        <v>141</v>
      </c>
      <c r="EI23" s="9" t="s">
        <v>142</v>
      </c>
      <c r="EJ23" s="9" t="s">
        <v>143</v>
      </c>
      <c r="EK23" s="9" t="s">
        <v>144</v>
      </c>
      <c r="EL23" s="9"/>
      <c r="ES23" s="5" t="s">
        <v>130</v>
      </c>
      <c r="ET23" s="4" t="s">
        <v>131</v>
      </c>
      <c r="EU23" s="4" t="s">
        <v>132</v>
      </c>
      <c r="EV23" s="4" t="s">
        <v>160</v>
      </c>
      <c r="EW23" s="4" t="s">
        <v>161</v>
      </c>
      <c r="EX23" s="4" t="s">
        <v>134</v>
      </c>
      <c r="EY23" s="4" t="s">
        <v>135</v>
      </c>
      <c r="EZ23" s="4" t="s">
        <v>136</v>
      </c>
      <c r="FA23" s="4" t="s">
        <v>139</v>
      </c>
      <c r="FB23" s="4" t="s">
        <v>141</v>
      </c>
      <c r="FC23" s="4" t="s">
        <v>142</v>
      </c>
      <c r="FD23" s="4" t="s">
        <v>143</v>
      </c>
      <c r="FE23" s="4" t="s">
        <v>144</v>
      </c>
      <c r="FF23" s="4" t="s">
        <v>145</v>
      </c>
      <c r="FG23" s="4" t="s">
        <v>146</v>
      </c>
      <c r="FH23" s="4" t="s">
        <v>147</v>
      </c>
      <c r="FI23" s="4" t="s">
        <v>148</v>
      </c>
      <c r="FJ23" s="4" t="s">
        <v>149</v>
      </c>
      <c r="FK23" s="4" t="s">
        <v>150</v>
      </c>
      <c r="FL23" s="4" t="s">
        <v>151</v>
      </c>
      <c r="FR23" s="5" t="s">
        <v>129</v>
      </c>
      <c r="FS23" s="5" t="s">
        <v>130</v>
      </c>
      <c r="FT23" s="4" t="s">
        <v>131</v>
      </c>
      <c r="FU23" s="4" t="s">
        <v>132</v>
      </c>
      <c r="FV23" s="4" t="s">
        <v>160</v>
      </c>
      <c r="FW23" s="4" t="s">
        <v>161</v>
      </c>
      <c r="FX23" s="4" t="s">
        <v>133</v>
      </c>
      <c r="FY23" s="4" t="s">
        <v>134</v>
      </c>
      <c r="FZ23" s="4" t="s">
        <v>135</v>
      </c>
      <c r="GA23" s="4" t="s">
        <v>137</v>
      </c>
      <c r="GB23" s="4" t="s">
        <v>138</v>
      </c>
      <c r="GC23" s="4" t="s">
        <v>139</v>
      </c>
      <c r="GD23" s="4" t="s">
        <v>140</v>
      </c>
      <c r="GE23" s="4" t="s">
        <v>141</v>
      </c>
      <c r="GF23" s="4" t="s">
        <v>142</v>
      </c>
      <c r="GG23" s="4" t="s">
        <v>143</v>
      </c>
      <c r="GH23" s="4" t="s">
        <v>144</v>
      </c>
      <c r="GI23" s="4" t="s">
        <v>145</v>
      </c>
      <c r="GJ23" s="4" t="s">
        <v>147</v>
      </c>
      <c r="GK23" s="4" t="s">
        <v>148</v>
      </c>
      <c r="GL23" s="4" t="s">
        <v>149</v>
      </c>
      <c r="GM23" s="4" t="s">
        <v>150</v>
      </c>
      <c r="GN23" s="4" t="s">
        <v>151</v>
      </c>
      <c r="GO23" s="4" t="s">
        <v>152</v>
      </c>
      <c r="GP23" s="4" t="s">
        <v>153</v>
      </c>
      <c r="GQ23" s="4" t="s">
        <v>154</v>
      </c>
      <c r="GR23" s="4" t="s">
        <v>156</v>
      </c>
      <c r="GS23" s="4" t="s">
        <v>162</v>
      </c>
      <c r="GT23" s="4" t="s">
        <v>163</v>
      </c>
      <c r="GU23" s="4" t="s">
        <v>164</v>
      </c>
      <c r="GV23" s="4" t="s">
        <v>165</v>
      </c>
      <c r="GW23" s="4" t="s">
        <v>166</v>
      </c>
      <c r="GX23" s="4" t="s">
        <v>167</v>
      </c>
      <c r="GY23" s="4" t="s">
        <v>168</v>
      </c>
      <c r="HC23" s="4" t="b">
        <f>EXACT(HH19,HH20)</f>
        <v>0</v>
      </c>
      <c r="HH23" s="5" t="s">
        <v>130</v>
      </c>
      <c r="HI23" s="4" t="s">
        <v>131</v>
      </c>
      <c r="HJ23" s="4" t="s">
        <v>132</v>
      </c>
      <c r="HL23" s="4" t="s">
        <v>119</v>
      </c>
      <c r="HM23" s="4" t="s">
        <v>120</v>
      </c>
      <c r="HN23" s="4" t="s">
        <v>169</v>
      </c>
      <c r="HO23" s="4" t="s">
        <v>134</v>
      </c>
      <c r="HP23" s="4" t="s">
        <v>136</v>
      </c>
      <c r="HS23" s="4" t="s">
        <v>170</v>
      </c>
      <c r="HT23" s="4" t="s">
        <v>170</v>
      </c>
      <c r="HU23" s="4" t="s">
        <v>139</v>
      </c>
      <c r="HV23" s="4" t="s">
        <v>140</v>
      </c>
      <c r="HW23" s="4" t="s">
        <v>141</v>
      </c>
      <c r="HX23" s="43"/>
      <c r="HY23" s="4" t="s">
        <v>142</v>
      </c>
      <c r="HZ23" s="4" t="s">
        <v>143</v>
      </c>
      <c r="IA23" s="4" t="s">
        <v>144</v>
      </c>
      <c r="IB23" s="4" t="s">
        <v>145</v>
      </c>
      <c r="IC23" s="4" t="s">
        <v>146</v>
      </c>
      <c r="ID23" s="43"/>
      <c r="IE23" s="4" t="s">
        <v>147</v>
      </c>
      <c r="IK23" s="5" t="s">
        <v>130</v>
      </c>
      <c r="IL23" s="4" t="s">
        <v>131</v>
      </c>
      <c r="IN23" s="4" t="s">
        <v>132</v>
      </c>
      <c r="IP23" s="4" t="s">
        <v>160</v>
      </c>
      <c r="IQ23" s="4" t="s">
        <v>161</v>
      </c>
      <c r="IR23" s="4" t="s">
        <v>134</v>
      </c>
      <c r="IS23" s="4" t="s">
        <v>135</v>
      </c>
      <c r="IT23" s="4" t="s">
        <v>136</v>
      </c>
      <c r="IY23" s="4" t="s">
        <v>139</v>
      </c>
      <c r="IZ23" s="4" t="s">
        <v>142</v>
      </c>
      <c r="JA23" s="4" t="s">
        <v>146</v>
      </c>
      <c r="JB23" s="4" t="s">
        <v>147</v>
      </c>
      <c r="JG23" s="5" t="s">
        <v>130</v>
      </c>
      <c r="JH23" s="4" t="s">
        <v>131</v>
      </c>
      <c r="JJ23" s="4" t="s">
        <v>132</v>
      </c>
      <c r="JL23" s="4" t="s">
        <v>160</v>
      </c>
      <c r="JM23" s="4" t="s">
        <v>161</v>
      </c>
      <c r="JN23" s="4" t="s">
        <v>134</v>
      </c>
      <c r="JO23" s="4" t="s">
        <v>135</v>
      </c>
      <c r="JP23" s="4" t="s">
        <v>136</v>
      </c>
      <c r="JU23" s="4" t="s">
        <v>139</v>
      </c>
      <c r="JV23" s="4" t="s">
        <v>142</v>
      </c>
      <c r="JW23" s="4" t="s">
        <v>146</v>
      </c>
      <c r="JX23" s="4" t="s">
        <v>147</v>
      </c>
    </row>
    <row r="24" spans="1:286" ht="99.6" customHeight="1" x14ac:dyDescent="0.2">
      <c r="A24" s="1" t="s">
        <v>171</v>
      </c>
      <c r="B24" s="122" t="s">
        <v>81</v>
      </c>
      <c r="C24" s="123" t="s">
        <v>172</v>
      </c>
      <c r="D24" s="9" t="s">
        <v>173</v>
      </c>
      <c r="E24" s="16" t="s">
        <v>174</v>
      </c>
      <c r="F24" s="128" t="e">
        <f>OR(IF(COUNTIFS(医生!$B$5,"&lt;&gt;*午*",医生!$B$5,"&lt;&gt;")=1,COUNTIFS(医生!$B$5:$B$7,"*"&amp;医生!$B$5&amp;"*")+COUNTIFS(医生!#REF!,"*"&amp;医生!$B$5&amp;"*")+COUNTIFS(医生!#REF!,"*"&amp;医生!$B$5&amp;"*")&gt;1),IF(COUNTIFS(医生!$B$5,"*"&amp;"上午"&amp;"*")=1,COUNTIFS(医生!$B$5:$B$7,"*"&amp;LEFT(医生!$B$5,FIND("午",医生!$B$5)-3)&amp;"*")+COUNTIFS(医生!#REF!,"*"&amp;LEFT(医生!$B$5,FIND("午",医生!$B$5)-3)&amp;"*")+COUNTIFS(医生!#REF!,"*"&amp;LEFT(医生!$B$5,FIND("午",医生!$B$5)-3)&amp;"*")&gt;1),IF(COUNTIFS(医生!$B$5,"*"&amp;"上午"&amp;"*")=1,COUNTIFS(医生!$B$5:$B$7,"*"&amp;LEFT(医生!$B$5,FIND("午",医生!$B$5)-3)&amp;"*")+COUNTIFS(医生!#REF!,"*"&amp;LEFT(医生!$B$5,FIND("午",医生!$B$5)-3)&amp;"*")+COUNTIFS(医生!#REF!,"*"&amp;LEFT(医生!$B$5,FIND("午",医生!$B$5)-3)&amp;"*")&gt;1),IF(COUNTIFS(医生!$B$5,"*"&amp;"下午"&amp;"*")=1,COUNTIFS(医生!$B$5:$B$7,"*"&amp;LEFT(医生!$B$5,FIND("午",医生!$B$5)-3)&amp;"*")+COUNTIFS(医生!#REF!,"*"&amp;LEFT(医生!$B$5,FIND("午",医生!$B$5)-3)&amp;"*")+COUNTIFS(医生!#REF!,"*"&amp;LEFT(医生!$B$5,FIND("午",医生!$B$5)-3)&amp;"*",医生!#REF!,"&lt;&gt;*午*")+IF(COUNTIFS(医生!#REF!,"*"&amp;"午"&amp;"*"),IF(LEFT(医生!#REF!,FIND("+",医生!#REF!)-1)=LEFT(医生!$B$5,FIND("午",医生!$B$5)-3),1,0),0)+COUNTIFS(医生!#REF!,"*"&amp;LEFT(医生!$B$5,FIND("午",医生!$B$5)-3)&amp;"*")&gt;1))</f>
        <v>#REF!</v>
      </c>
      <c r="G24" s="16" t="str">
        <f>K24&amp;L24&amp;M24&amp;L24&amp;N24&amp;X24&amp;M24&amp;L24&amp;N24&amp;Z24&amp;L24&amp;M24&amp;L24&amp;O24&amp;W24&amp;L24&amp;M24&amp;L24&amp;P24&amp;AA24&amp;L24&amp;M24&amp;L24&amp;N24&amp;AB24&amp;L24&amp;M24&amp;L24&amp;Q24&amp;W24&amp;L24&amp;M24&amp;L24&amp;R24&amp;AA24&amp;L24&amp;M24&amp;L24&amp;N24&amp;AB24&amp;L24&amp;M24&amp;L24&amp;S24&amp;W24&amp;L24&amp;M24&amp;L24&amp;T24&amp;AA24&amp;L24&amp;M24&amp;L24&amp;N24&amp;AC24</f>
        <v>IF(COUNTIFS(医生!$C$5,"&lt;&gt;*午*",医生!$C$5,"&lt;&gt;")=1,COUNTIFS(医生!$C$5:$C$7,"*"&amp;医生!$C$5&amp;"*")+COUNTIFS(医生!$C$9:$C$10,"*"&amp;医生!$C$5&amp;"*")+COUNTIFS(医生!$C$13:$C$14,"*"&amp;医生!$C$5&amp;"*")&gt;1)</v>
      </c>
      <c r="I24" s="25" t="s">
        <v>42</v>
      </c>
      <c r="J24" s="6" t="s">
        <v>175</v>
      </c>
      <c r="K24" s="9" t="s">
        <v>176</v>
      </c>
      <c r="L24" s="6" t="s">
        <v>177</v>
      </c>
      <c r="M24" s="6" t="s">
        <v>178</v>
      </c>
      <c r="N24" s="26">
        <v>5</v>
      </c>
      <c r="O24" s="26">
        <v>5</v>
      </c>
      <c r="P24" s="26">
        <v>7</v>
      </c>
      <c r="Q24" s="26">
        <v>9</v>
      </c>
      <c r="R24" s="26">
        <v>10</v>
      </c>
      <c r="S24" s="26">
        <v>13</v>
      </c>
      <c r="T24" s="26">
        <v>14</v>
      </c>
      <c r="U24" s="6" t="s">
        <v>179</v>
      </c>
      <c r="V24" s="6" t="s">
        <v>180</v>
      </c>
      <c r="W24" s="6" t="s">
        <v>181</v>
      </c>
      <c r="X24" s="9" t="s">
        <v>182</v>
      </c>
      <c r="Y24" s="9" t="s">
        <v>183</v>
      </c>
      <c r="Z24" s="9" t="s">
        <v>184</v>
      </c>
      <c r="AA24" s="9" t="s">
        <v>185</v>
      </c>
      <c r="AB24" s="9" t="s">
        <v>186</v>
      </c>
      <c r="AC24" s="9" t="s">
        <v>187</v>
      </c>
      <c r="AD24" s="9" t="s">
        <v>188</v>
      </c>
      <c r="AE24" s="9" t="s">
        <v>189</v>
      </c>
      <c r="AF24" s="9" t="s">
        <v>190</v>
      </c>
      <c r="AG24" s="9" t="s">
        <v>191</v>
      </c>
      <c r="AH24" s="9" t="s">
        <v>192</v>
      </c>
      <c r="AI24" s="9" t="s">
        <v>193</v>
      </c>
      <c r="AJ24" s="9" t="s">
        <v>194</v>
      </c>
      <c r="AK24" s="9" t="s">
        <v>195</v>
      </c>
      <c r="AL24" s="9" t="s">
        <v>196</v>
      </c>
      <c r="AM24" s="9" t="s">
        <v>197</v>
      </c>
      <c r="AN24" s="9" t="s">
        <v>198</v>
      </c>
      <c r="AO24" s="9" t="s">
        <v>199</v>
      </c>
      <c r="AP24" s="19" t="str">
        <f>J24&amp;K24&amp;L24&amp;M24&amp;L24&amp;N24&amp;X24&amp;M24&amp;L24&amp;N24&amp;Z24&amp;L24&amp;M24&amp;L24&amp;O24&amp;W24&amp;L24&amp;M24&amp;L24&amp;P24&amp;AA24&amp;L24&amp;M24&amp;L24&amp;N24&amp;AB24&amp;L24&amp;M24&amp;L24&amp;Q24&amp;W24&amp;L24&amp;M24&amp;L24&amp;R24&amp;AA24&amp;L24&amp;M24&amp;L24&amp;N24&amp;AB24&amp;L24&amp;M24&amp;L24&amp;S24&amp;W24&amp;L24&amp;M24&amp;L24&amp;T24&amp;AA24&amp;L24&amp;M24&amp;L24&amp;N24&amp;AC24&amp;U24&amp;K24&amp;L24&amp;M24&amp;L24&amp;N24&amp;AD24&amp;L24&amp;M24&amp;L24&amp;O24&amp;W24&amp;L24&amp;M24&amp;L24&amp;P24&amp;AF24&amp;L24&amp;M24&amp;L24&amp;N24&amp;AG24&amp;L24&amp;M24&amp;L24&amp;N24&amp;AJ24&amp;AL24&amp;L24&amp;M24&amp;L24&amp;Q24&amp;AF24&amp;L24&amp;M24&amp;L24&amp;N24&amp;AG24&amp;L24&amp;M24&amp;L24&amp;N24&amp;AJ24&amp;AL24&amp;L24&amp;M24&amp;L24&amp;S24&amp;AF24&amp;L24&amp;M24&amp;L24&amp;N24&amp;AG24&amp;L24&amp;M24&amp;L24&amp;N24&amp;AJ24&amp;AN24&amp;U24&amp;K24&amp;L24&amp;M24&amp;L24&amp;N24&amp;AD24&amp;L24&amp;M24&amp;L24&amp;O24&amp;W24&amp;L24&amp;M24&amp;L24&amp;P24&amp;AF24&amp;L24&amp;M24&amp;L24&amp;N24&amp;AG24&amp;L24&amp;M24&amp;L24&amp;N24&amp;AJ24&amp;AL24&amp;L24&amp;M24&amp;L24&amp;Q24&amp;AF24&amp;L24&amp;M24&amp;L24&amp;N24&amp;AG24&amp;L24&amp;M24&amp;L24&amp;N24&amp;AJ24&amp;AL24&amp;L24&amp;M24&amp;L24&amp;S24&amp;AF24&amp;L24&amp;M24&amp;L24&amp;N24&amp;AG24&amp;L24&amp;M24&amp;L24&amp;N24&amp;AJ24&amp;AN24&amp;U24&amp;K24&amp;L24&amp;M24&amp;L24&amp;N24&amp;AE24&amp;L24&amp;M24&amp;L24&amp;O24&amp;W24&amp;L24&amp;M24&amp;L24&amp;P24&amp;AF24&amp;L24&amp;M24&amp;L24&amp;N24&amp;AG24&amp;L24&amp;M24&amp;L24&amp;N24&amp;AJ24&amp;AL24&amp;L24&amp;M24&amp;L24&amp;R24&amp;AF24&amp;L24&amp;M24&amp;L24&amp;N24&amp;AG24&amp;L24&amp;M24&amp;L24&amp;N24&amp;AJ24&amp;AL24&amp;L24&amp;M24&amp;L24&amp;S24&amp;AF24&amp;L24&amp;M24&amp;L24&amp;N24&amp;AG24&amp;L24&amp;M24&amp;L24&amp;N24&amp;AK24&amp;L24&amp;M24&amp;L24&amp;S24&amp;Y24&amp;K24&amp;L24&amp;M24&amp;L24&amp;S24&amp;AO24&amp;L24&amp;M24&amp;L24&amp;S24&amp;AH24&amp;L24&amp;M24&amp;L24&amp;S24&amp;AI24&amp;L24&amp;M24&amp;L24&amp;N24&amp;AG24&amp;L24&amp;M24&amp;L24&amp;N24&amp;AM24&amp;AL24&amp;L24&amp;M24&amp;L24&amp;T24&amp;AF24&amp;L24&amp;M24&amp;L24&amp;N24&amp;AG24&amp;L24&amp;M24&amp;L24&amp;N24&amp;AJ24&amp;AN24&amp;V24</f>
        <v>OR(IF(COUNTIFS(医生!$C$5,"&lt;&gt;*午*",医生!$C$5,"&lt;&gt;")=1,COUNTIFS(医生!$C$5:$C$7,"*"&amp;医生!$C$5&amp;"*")+COUNTIFS(医生!$C$9:$C$10,"*"&amp;医生!$C$5&amp;"*")+COUNTIFS(医生!$C$13:$C$14,"*"&amp;医生!$C$5&amp;"*")&gt;1),IF(COUNTIFS(医生!$C$5,"*"&amp;"上午"&amp;"*")=1,COUNTIFS(医生!$C$5:$C$7,"*"&amp;LEFT(医生!$C$5,FIND("午",医生!$C$5)-3)&amp;"*")+COUNTIFS(医生!$C$9,"*"&amp;LEFT(医生!$C$5,FIND("午",医生!$C$5)-3)&amp;"*")+COUNTIFS(医生!$C$13,"*"&amp;LEFT(医生!$C$5,FIND("午",医生!$C$5)-3)&amp;"*")&gt;1),IF(COUNTIFS(医生!$C$5,"*"&amp;"上午"&amp;"*")=1,COUNTIFS(医生!$C$5:$C$7,"*"&amp;LEFT(医生!$C$5,FIND("午",医生!$C$5)-3)&amp;"*")+COUNTIFS(医生!$C$9,"*"&amp;LEFT(医生!$C$5,FIND("午",医生!$C$5)-3)&amp;"*")+COUNTIFS(医生!$C$13,"*"&amp;LEFT(医生!$C$5,FIND("午",医生!$C$5)-3)&amp;"*")&gt;1),IF(COUNTIFS(医生!$C$5,"*"&amp;"下午"&amp;"*")=1,COUNTIFS(医生!$C$5:$C$7,"*"&amp;LEFT(医生!$C$5,FIND("午",医生!$C$5)-3)&amp;"*")+COUNTIFS(医生!$C$10,"*"&amp;LEFT(医生!$C$5,FIND("午",医生!$C$5)-3)&amp;"*")+COUNTIFS(医生!$C$13,"*"&amp;LEFT(医生!$C$5,FIND("午",医生!$C$5)-3)&amp;"*",医生!$C$13,"&lt;&gt;*午*")+IF(COUNTIFS(医生!$C$13,"*"&amp;"午"&amp;"*"),IF(LEFT(医生!$C$13,FIND("+",医生!$C$13)-1)=LEFT(医生!$C$5,FIND("午",医生!$C$5)-3),1,0),0)+COUNTIFS(医生!$C$14,"*"&amp;LEFT(医生!$C$5,FIND("午",医生!$C$5)-3)&amp;"*")&gt;1))</v>
      </c>
      <c r="AR24" s="25" t="s">
        <v>49</v>
      </c>
      <c r="AS24" s="6" t="s">
        <v>175</v>
      </c>
      <c r="AT24" s="9" t="s">
        <v>176</v>
      </c>
      <c r="AU24" s="6" t="s">
        <v>177</v>
      </c>
      <c r="AV24" s="6" t="s">
        <v>178</v>
      </c>
      <c r="AW24" s="26">
        <v>6</v>
      </c>
      <c r="AX24" s="26">
        <v>5</v>
      </c>
      <c r="AY24" s="26">
        <v>7</v>
      </c>
      <c r="AZ24" s="26">
        <v>9</v>
      </c>
      <c r="BA24" s="26">
        <v>10</v>
      </c>
      <c r="BB24" s="26">
        <v>13</v>
      </c>
      <c r="BC24" s="26">
        <v>14</v>
      </c>
      <c r="BD24" s="6" t="s">
        <v>179</v>
      </c>
      <c r="BE24" s="6" t="s">
        <v>180</v>
      </c>
      <c r="BF24" s="6" t="s">
        <v>181</v>
      </c>
      <c r="BG24" s="9" t="s">
        <v>182</v>
      </c>
      <c r="BH24" s="9" t="s">
        <v>183</v>
      </c>
      <c r="BI24" s="9" t="s">
        <v>184</v>
      </c>
      <c r="BJ24" s="9" t="s">
        <v>185</v>
      </c>
      <c r="BK24" s="9" t="s">
        <v>186</v>
      </c>
      <c r="BL24" s="9" t="s">
        <v>187</v>
      </c>
      <c r="BM24" s="9" t="s">
        <v>188</v>
      </c>
      <c r="BN24" s="9" t="s">
        <v>189</v>
      </c>
      <c r="BO24" s="9" t="s">
        <v>190</v>
      </c>
      <c r="BP24" s="9" t="s">
        <v>191</v>
      </c>
      <c r="BQ24" s="9" t="s">
        <v>192</v>
      </c>
      <c r="BR24" s="9" t="s">
        <v>193</v>
      </c>
      <c r="BS24" s="9" t="s">
        <v>194</v>
      </c>
      <c r="BT24" s="9" t="s">
        <v>195</v>
      </c>
      <c r="BU24" s="9" t="s">
        <v>196</v>
      </c>
      <c r="BV24" s="9" t="s">
        <v>197</v>
      </c>
      <c r="BW24" s="9" t="s">
        <v>198</v>
      </c>
      <c r="BX24" s="9" t="s">
        <v>199</v>
      </c>
      <c r="BY24" s="29" t="str">
        <f>AS24&amp;AT24&amp;AU24&amp;AV24&amp;AU24&amp;AW24&amp;BG24&amp;AV24&amp;AU24&amp;AW24&amp;BI24&amp;AU24&amp;AV24&amp;AU24&amp;AX24&amp;BF24&amp;AU24&amp;AV24&amp;AU24&amp;AY24&amp;BJ24&amp;AU24&amp;AV24&amp;AU24&amp;AW24&amp;BK24&amp;AU24&amp;AV24&amp;AU24&amp;AZ24&amp;BF24&amp;AU24&amp;AV24&amp;AU24&amp;BA24&amp;BJ24&amp;AU24&amp;AV24&amp;AU24&amp;AW24&amp;BK24&amp;AU24&amp;AV24&amp;AU24&amp;BB24&amp;BF24&amp;AU24&amp;AV24&amp;AU24&amp;BC24&amp;BJ24&amp;AU24&amp;AV24&amp;AU24&amp;AW24&amp;BL24&amp;BD24&amp;AT24&amp;AU24&amp;AV24&amp;AU24&amp;AW24&amp;BM24&amp;AU24&amp;AV24&amp;AU24&amp;AX24&amp;BF24&amp;AU24&amp;AV24&amp;AU24&amp;AY24&amp;BO24&amp;AU24&amp;AV24&amp;AU24&amp;AW24&amp;BP24&amp;AU24&amp;AV24&amp;AU24&amp;AW24&amp;BS24&amp;BU24&amp;AU24&amp;AV24&amp;AU24&amp;AZ24&amp;BO24&amp;AU24&amp;AV24&amp;AU24&amp;AW24&amp;BP24&amp;AU24&amp;AV24&amp;AU24&amp;AW24&amp;BS24&amp;BU24&amp;AU24&amp;AV24&amp;AU24&amp;BB24&amp;BO24&amp;AU24&amp;AV24&amp;AU24&amp;AW24&amp;BP24&amp;AU24&amp;AV24&amp;AU24&amp;AW24&amp;BS24&amp;BW24&amp;BD24&amp;AT24&amp;AU24&amp;AV24&amp;AU24&amp;AW24&amp;BM24&amp;AU24&amp;AV24&amp;AU24&amp;AX24&amp;BF24&amp;AU24&amp;AV24&amp;AU24&amp;AY24&amp;BO24&amp;AU24&amp;AV24&amp;AU24&amp;AW24&amp;BP24&amp;AU24&amp;AV24&amp;AU24&amp;AW24&amp;BS24&amp;BU24&amp;AU24&amp;AV24&amp;AU24&amp;AZ24&amp;BO24&amp;AU24&amp;AV24&amp;AU24&amp;AW24&amp;BP24&amp;AU24&amp;AV24&amp;AU24&amp;AW24&amp;BS24&amp;BU24&amp;AU24&amp;AV24&amp;AU24&amp;BB24&amp;BO24&amp;AU24&amp;AV24&amp;AU24&amp;AW24&amp;BP24&amp;AU24&amp;AV24&amp;AU24&amp;AW24&amp;BS24&amp;BW24&amp;BD24&amp;AT24&amp;AU24&amp;AV24&amp;AU24&amp;AW24&amp;BN24&amp;AU24&amp;AV24&amp;AU24&amp;AX24&amp;BF24&amp;AU24&amp;AV24&amp;AU24&amp;AY24&amp;BO24&amp;AU24&amp;AV24&amp;AU24&amp;AW24&amp;BP24&amp;AU24&amp;AV24&amp;AU24&amp;AW24&amp;BS24&amp;BU24&amp;AU24&amp;AV24&amp;AU24&amp;BA24&amp;BO24&amp;AU24&amp;AV24&amp;AU24&amp;AW24&amp;BP24&amp;AU24&amp;AV24&amp;AU24&amp;AW24&amp;BS24&amp;BU24&amp;AU24&amp;AV24&amp;AU24&amp;BB24&amp;BO24&amp;AU24&amp;AV24&amp;AU24&amp;AW24&amp;BP24&amp;AU24&amp;AV24&amp;AU24&amp;AW24&amp;BT24&amp;AU24&amp;AV24&amp;AU24&amp;BB24&amp;BH24&amp;AT24&amp;AU24&amp;AV24&amp;AU24&amp;BB24&amp;BX24&amp;AU24&amp;AV24&amp;AU24&amp;BB24&amp;BQ24&amp;AU24&amp;AV24&amp;AU24&amp;BB24&amp;BR24&amp;AU24&amp;AV24&amp;AU24&amp;AW24&amp;BP24&amp;AU24&amp;AV24&amp;AU24&amp;AW24&amp;BV24&amp;BU24&amp;AU24&amp;AV24&amp;AU24&amp;BC24&amp;BO24&amp;AU24&amp;AV24&amp;AU24&amp;AW24&amp;BP24&amp;AU24&amp;AV24&amp;AU24&amp;AW24&amp;BS24&amp;BW24&amp;BE24</f>
        <v>OR(IF(COUNTIFS(医生!$C$6,"&lt;&gt;*午*",医生!$C$6,"&lt;&gt;")=1,COUNTIFS(医生!$C$5:$C$7,"*"&amp;医生!$C$6&amp;"*")+COUNTIFS(医生!$C$9:$C$10,"*"&amp;医生!$C$6&amp;"*")+COUNTIFS(医生!$C$13:$C$14,"*"&amp;医生!$C$6&amp;"*")&gt;1),IF(COUNTIFS(医生!$C$6,"*"&amp;"上午"&amp;"*")=1,COUNTIFS(医生!$C$5:$C$7,"*"&amp;LEFT(医生!$C$6,FIND("午",医生!$C$6)-3)&amp;"*")+COUNTIFS(医生!$C$9,"*"&amp;LEFT(医生!$C$6,FIND("午",医生!$C$6)-3)&amp;"*")+COUNTIFS(医生!$C$13,"*"&amp;LEFT(医生!$C$6,FIND("午",医生!$C$6)-3)&amp;"*")&gt;1),IF(COUNTIFS(医生!$C$6,"*"&amp;"上午"&amp;"*")=1,COUNTIFS(医生!$C$5:$C$7,"*"&amp;LEFT(医生!$C$6,FIND("午",医生!$C$6)-3)&amp;"*")+COUNTIFS(医生!$C$9,"*"&amp;LEFT(医生!$C$6,FIND("午",医生!$C$6)-3)&amp;"*")+COUNTIFS(医生!$C$13,"*"&amp;LEFT(医生!$C$6,FIND("午",医生!$C$6)-3)&amp;"*")&gt;1),IF(COUNTIFS(医生!$C$6,"*"&amp;"下午"&amp;"*")=1,COUNTIFS(医生!$C$5:$C$7,"*"&amp;LEFT(医生!$C$6,FIND("午",医生!$C$6)-3)&amp;"*")+COUNTIFS(医生!$C$10,"*"&amp;LEFT(医生!$C$6,FIND("午",医生!$C$6)-3)&amp;"*")+COUNTIFS(医生!$C$13,"*"&amp;LEFT(医生!$C$6,FIND("午",医生!$C$6)-3)&amp;"*",医生!$C$13,"&lt;&gt;*午*")+IF(COUNTIFS(医生!$C$13,"*"&amp;"午"&amp;"*"),IF(LEFT(医生!$C$13,FIND("+",医生!$C$13)-1)=LEFT(医生!$C$6,FIND("午",医生!$C$6)-3),1,0),0)+COUNTIFS(医生!$C$14,"*"&amp;LEFT(医生!$C$6,FIND("午",医生!$C$6)-3)&amp;"*")&gt;1))</v>
      </c>
      <c r="CA24" s="25" t="s">
        <v>54</v>
      </c>
      <c r="CB24" s="6" t="s">
        <v>175</v>
      </c>
      <c r="CC24" s="9" t="s">
        <v>176</v>
      </c>
      <c r="CD24" s="6" t="s">
        <v>177</v>
      </c>
      <c r="CE24" s="6" t="s">
        <v>178</v>
      </c>
      <c r="CF24" s="26">
        <v>7</v>
      </c>
      <c r="CG24" s="26">
        <v>5</v>
      </c>
      <c r="CH24" s="26">
        <v>7</v>
      </c>
      <c r="CI24" s="26">
        <v>9</v>
      </c>
      <c r="CJ24" s="26">
        <v>10</v>
      </c>
      <c r="CK24" s="26">
        <v>13</v>
      </c>
      <c r="CL24" s="26">
        <v>14</v>
      </c>
      <c r="CM24" s="6" t="s">
        <v>179</v>
      </c>
      <c r="CN24" s="6" t="s">
        <v>180</v>
      </c>
      <c r="CO24" s="6" t="s">
        <v>181</v>
      </c>
      <c r="CP24" s="9" t="s">
        <v>182</v>
      </c>
      <c r="CQ24" s="9" t="s">
        <v>183</v>
      </c>
      <c r="CR24" s="9" t="s">
        <v>184</v>
      </c>
      <c r="CS24" s="9" t="s">
        <v>185</v>
      </c>
      <c r="CT24" s="9" t="s">
        <v>186</v>
      </c>
      <c r="CU24" s="9" t="s">
        <v>187</v>
      </c>
      <c r="CV24" s="9" t="s">
        <v>188</v>
      </c>
      <c r="CW24" s="9" t="s">
        <v>189</v>
      </c>
      <c r="CX24" s="9" t="s">
        <v>190</v>
      </c>
      <c r="CY24" s="9" t="s">
        <v>191</v>
      </c>
      <c r="CZ24" s="9" t="s">
        <v>192</v>
      </c>
      <c r="DA24" s="9" t="s">
        <v>193</v>
      </c>
      <c r="DB24" s="9" t="s">
        <v>194</v>
      </c>
      <c r="DC24" s="9" t="s">
        <v>195</v>
      </c>
      <c r="DD24" s="9" t="s">
        <v>196</v>
      </c>
      <c r="DE24" s="9" t="s">
        <v>197</v>
      </c>
      <c r="DF24" s="9" t="s">
        <v>198</v>
      </c>
      <c r="DG24" s="9" t="s">
        <v>199</v>
      </c>
      <c r="DH24" s="30" t="str">
        <f>CB24&amp;CC24&amp;CD24&amp;CE24&amp;CD24&amp;CF24&amp;CP24&amp;CE24&amp;CD24&amp;CF24&amp;CR24&amp;CD24&amp;CE24&amp;CD24&amp;CG24&amp;CO24&amp;CD24&amp;CE24&amp;CD24&amp;CH24&amp;CS24&amp;CD24&amp;CE24&amp;CD24&amp;CF24&amp;CT24&amp;CD24&amp;CE24&amp;CD24&amp;CI24&amp;CO24&amp;CD24&amp;CE24&amp;CD24&amp;CJ24&amp;CS24&amp;CD24&amp;CE24&amp;CD24&amp;CF24&amp;CT24&amp;CD24&amp;CE24&amp;CD24&amp;CK24&amp;CO24&amp;CD24&amp;CE24&amp;CD24&amp;CL24&amp;CS24&amp;CD24&amp;CE24&amp;CD24&amp;CF24&amp;CU24&amp;CM24&amp;CC24&amp;CD24&amp;CE24&amp;CD24&amp;CF24&amp;CV24&amp;CD24&amp;CE24&amp;CD24&amp;CG24&amp;CO24&amp;CD24&amp;CE24&amp;CD24&amp;CH24&amp;CX24&amp;CD24&amp;CE24&amp;CD24&amp;CF24&amp;CY24&amp;CD24&amp;CE24&amp;CD24&amp;CF24&amp;DB24&amp;DD24&amp;CD24&amp;CE24&amp;CD24&amp;CI24&amp;CX24&amp;CD24&amp;CE24&amp;CD24&amp;CF24&amp;CY24&amp;CD24&amp;CE24&amp;CD24&amp;CF24&amp;DB24&amp;DD24&amp;CD24&amp;CE24&amp;CD24&amp;CK24&amp;CX24&amp;CD24&amp;CE24&amp;CD24&amp;CF24&amp;CY24&amp;CD24&amp;CE24&amp;CD24&amp;CF24&amp;DB24&amp;DF24&amp;CM24&amp;CC24&amp;CD24&amp;CE24&amp;CD24&amp;CF24&amp;CV24&amp;CD24&amp;CE24&amp;CD24&amp;CG24&amp;CO24&amp;CD24&amp;CE24&amp;CD24&amp;CH24&amp;CX24&amp;CD24&amp;CE24&amp;CD24&amp;CF24&amp;CY24&amp;CD24&amp;CE24&amp;CD24&amp;CF24&amp;DB24&amp;DD24&amp;CD24&amp;CE24&amp;CD24&amp;CI24&amp;CX24&amp;CD24&amp;CE24&amp;CD24&amp;CF24&amp;CY24&amp;CD24&amp;CE24&amp;CD24&amp;CF24&amp;DB24&amp;DD24&amp;CD24&amp;CE24&amp;CD24&amp;CK24&amp;CX24&amp;CD24&amp;CE24&amp;CD24&amp;CF24&amp;CY24&amp;CD24&amp;CE24&amp;CD24&amp;CF24&amp;DB24&amp;DF24&amp;CM24&amp;CC24&amp;CD24&amp;CE24&amp;CD24&amp;CF24&amp;CW24&amp;CD24&amp;CE24&amp;CD24&amp;CG24&amp;CO24&amp;CD24&amp;CE24&amp;CD24&amp;CH24&amp;CX24&amp;CD24&amp;CE24&amp;CD24&amp;CF24&amp;CY24&amp;CD24&amp;CE24&amp;CD24&amp;CF24&amp;DB24&amp;DD24&amp;CD24&amp;CE24&amp;CD24&amp;CJ24&amp;CX24&amp;CD24&amp;CE24&amp;CD24&amp;CF24&amp;CY24&amp;CD24&amp;CE24&amp;CD24&amp;CF24&amp;DB24&amp;DD24&amp;CD24&amp;CE24&amp;CD24&amp;CK24&amp;CX24&amp;CD24&amp;CE24&amp;CD24&amp;CF24&amp;CY24&amp;CD24&amp;CE24&amp;CD24&amp;CF24&amp;DC24&amp;CD24&amp;CE24&amp;CD24&amp;CK24&amp;CQ24&amp;CC24&amp;CD24&amp;CE24&amp;CD24&amp;CK24&amp;DG24&amp;CD24&amp;CE24&amp;CD24&amp;CK24&amp;CZ24&amp;CD24&amp;CE24&amp;CD24&amp;CK24&amp;DA24&amp;CD24&amp;CE24&amp;CD24&amp;CF24&amp;CY24&amp;CD24&amp;CE24&amp;CD24&amp;CF24&amp;DE24&amp;DD24&amp;CD24&amp;CE24&amp;CD24&amp;CL24&amp;CX24&amp;CD24&amp;CE24&amp;CD24&amp;CF24&amp;CY24&amp;CD24&amp;CE24&amp;CD24&amp;CF24&amp;DB24&amp;DF24&amp;CN24</f>
        <v>OR(IF(COUNTIFS(医生!$C$7,"&lt;&gt;*午*",医生!$C$7,"&lt;&gt;")=1,COUNTIFS(医生!$C$5:$C$7,"*"&amp;医生!$C$7&amp;"*")+COUNTIFS(医生!$C$9:$C$10,"*"&amp;医生!$C$7&amp;"*")+COUNTIFS(医生!$C$13:$C$14,"*"&amp;医生!$C$7&amp;"*")&gt;1),IF(COUNTIFS(医生!$C$7,"*"&amp;"上午"&amp;"*")=1,COUNTIFS(医生!$C$5:$C$7,"*"&amp;LEFT(医生!$C$7,FIND("午",医生!$C$7)-3)&amp;"*")+COUNTIFS(医生!$C$9,"*"&amp;LEFT(医生!$C$7,FIND("午",医生!$C$7)-3)&amp;"*")+COUNTIFS(医生!$C$13,"*"&amp;LEFT(医生!$C$7,FIND("午",医生!$C$7)-3)&amp;"*")&gt;1),IF(COUNTIFS(医生!$C$7,"*"&amp;"上午"&amp;"*")=1,COUNTIFS(医生!$C$5:$C$7,"*"&amp;LEFT(医生!$C$7,FIND("午",医生!$C$7)-3)&amp;"*")+COUNTIFS(医生!$C$9,"*"&amp;LEFT(医生!$C$7,FIND("午",医生!$C$7)-3)&amp;"*")+COUNTIFS(医生!$C$13,"*"&amp;LEFT(医生!$C$7,FIND("午",医生!$C$7)-3)&amp;"*")&gt;1),IF(COUNTIFS(医生!$C$7,"*"&amp;"下午"&amp;"*")=1,COUNTIFS(医生!$C$5:$C$7,"*"&amp;LEFT(医生!$C$7,FIND("午",医生!$C$7)-3)&amp;"*")+COUNTIFS(医生!$C$10,"*"&amp;LEFT(医生!$C$7,FIND("午",医生!$C$7)-3)&amp;"*")+COUNTIFS(医生!$C$13,"*"&amp;LEFT(医生!$C$7,FIND("午",医生!$C$7)-3)&amp;"*",医生!$C$13,"&lt;&gt;*午*")+IF(COUNTIFS(医生!$C$13,"*"&amp;"午"&amp;"*"),IF(LEFT(医生!$C$13,FIND("+",医生!$C$13)-1)=LEFT(医生!$C$7,FIND("午",医生!$C$7)-3),1,0),0)+COUNTIFS(医生!$C$14,"*"&amp;LEFT(医生!$C$7,FIND("午",医生!$C$7)-3)&amp;"*")&gt;1))</v>
      </c>
      <c r="DI24" s="28"/>
      <c r="DJ24" s="31" t="s">
        <v>9</v>
      </c>
      <c r="DK24" s="9" t="s">
        <v>200</v>
      </c>
      <c r="DL24" s="9" t="s">
        <v>201</v>
      </c>
      <c r="DM24" s="6" t="s">
        <v>177</v>
      </c>
      <c r="DN24" s="26" t="s">
        <v>178</v>
      </c>
      <c r="DO24" s="26">
        <v>8</v>
      </c>
      <c r="DP24" s="26">
        <v>14</v>
      </c>
      <c r="DQ24" s="6" t="s">
        <v>179</v>
      </c>
      <c r="DR24" s="6" t="s">
        <v>202</v>
      </c>
      <c r="DS24" s="32" t="str">
        <f>DK24&amp;DM24&amp;DN24&amp;DM24&amp;DP24&amp;DQ24&amp;DL24&amp;DM24&amp;DN24&amp;DM24&amp;DO24&amp;DR24</f>
        <v>COUNTIFS(医生!$C$14,医生!$C$8)&gt;0</v>
      </c>
      <c r="DT24" s="9"/>
      <c r="DX24" s="15" t="s">
        <v>10</v>
      </c>
      <c r="DY24" s="33" t="s">
        <v>176</v>
      </c>
      <c r="DZ24" s="34" t="s">
        <v>177</v>
      </c>
      <c r="EA24" s="34" t="s">
        <v>178</v>
      </c>
      <c r="EB24" s="34">
        <v>5</v>
      </c>
      <c r="EC24" s="34">
        <v>7</v>
      </c>
      <c r="ED24" s="34">
        <v>9</v>
      </c>
      <c r="EE24" s="34">
        <v>13</v>
      </c>
      <c r="EF24" s="34" t="s">
        <v>181</v>
      </c>
      <c r="EG24" s="33" t="s">
        <v>203</v>
      </c>
      <c r="EH24" s="33" t="s">
        <v>204</v>
      </c>
      <c r="EI24" s="33" t="s">
        <v>184</v>
      </c>
      <c r="EJ24" s="33" t="s">
        <v>185</v>
      </c>
      <c r="EK24" s="33" t="s">
        <v>205</v>
      </c>
      <c r="EL24" s="35" t="str">
        <f>DY24&amp;DZ24&amp;EA24&amp;DZ24&amp;ED24&amp;EI24&amp;DZ24&amp;EA24&amp;DZ24&amp;EB24&amp;EF24&amp;DZ24&amp;EA24&amp;DZ24&amp;EC24&amp;EJ24&amp;DZ24&amp;EA24&amp;DZ24&amp;ED24&amp;EG24&amp;DZ24&amp;EA24&amp;DZ24&amp;EB24&amp;EF24&amp;DZ24&amp;EA24&amp;DZ24&amp;EC24&amp;EH24&amp;DZ24&amp;EA24&amp;DZ24&amp;EE24&amp;EJ24&amp;DZ24&amp;EA24&amp;DZ24&amp;ED24&amp;EK24</f>
        <v>IF(COUNTIFS(医生!$C$9,"&lt;&gt;")=1,COUNTIFS(医生!$C$5:$C$7,"*"&amp;医生!$C$9&amp;"*",医生!$C$5:$C$7,"&lt;&gt;*下午*")+COUNTIFS(医生!$C$13,"*"&amp;医生!$C$9&amp;"*")&gt;0)</v>
      </c>
      <c r="ER24" s="25" t="s">
        <v>206</v>
      </c>
      <c r="ES24" s="9" t="s">
        <v>176</v>
      </c>
      <c r="ET24" s="6" t="s">
        <v>177</v>
      </c>
      <c r="EU24" s="6" t="s">
        <v>178</v>
      </c>
      <c r="EV24" s="6">
        <v>5</v>
      </c>
      <c r="EW24" s="6">
        <v>7</v>
      </c>
      <c r="EX24" s="6">
        <v>10</v>
      </c>
      <c r="EY24" s="6">
        <v>13</v>
      </c>
      <c r="EZ24" s="6">
        <v>14</v>
      </c>
      <c r="FA24" s="6" t="s">
        <v>181</v>
      </c>
      <c r="FB24" s="9" t="s">
        <v>183</v>
      </c>
      <c r="FC24" s="9" t="s">
        <v>184</v>
      </c>
      <c r="FD24" s="9" t="s">
        <v>207</v>
      </c>
      <c r="FE24" s="9" t="s">
        <v>203</v>
      </c>
      <c r="FF24" s="9" t="s">
        <v>208</v>
      </c>
      <c r="FG24" s="9" t="s">
        <v>185</v>
      </c>
      <c r="FH24" s="9" t="s">
        <v>209</v>
      </c>
      <c r="FI24" s="9" t="s">
        <v>210</v>
      </c>
      <c r="FJ24" s="9" t="s">
        <v>190</v>
      </c>
      <c r="FK24" s="9" t="s">
        <v>192</v>
      </c>
      <c r="FL24" s="9" t="s">
        <v>211</v>
      </c>
      <c r="FM24" s="36" t="str">
        <f>ES24&amp;ET24&amp;EU24&amp;ET24&amp;EX24&amp;FC24&amp;ET24&amp;EU24&amp;ET24&amp;EV24&amp;FA24&amp;ET24&amp;EU24&amp;ET24&amp;EW24&amp;FG24&amp;ET24&amp;EU24&amp;ET24&amp;EX24&amp;FE24&amp;ET24&amp;EU24&amp;ET24&amp;EV24&amp;FA24&amp;ET24&amp;EU24&amp;ET24&amp;EW24&amp;FI24&amp;ET24&amp;EU24&amp;ET24&amp;EZ24&amp;FF24&amp;ET24&amp;EU24&amp;ET24&amp;EX24&amp;FH24&amp;ET24&amp;EU24&amp;ET24&amp;EY24&amp;FG24&amp;ET24&amp;EU24&amp;ET24&amp;EX24&amp;FE24&amp;ET24&amp;EU24&amp;ET24&amp;EY24&amp;FB24&amp;ES24&amp;ET24&amp;EU24&amp;ET24&amp;EY24&amp;FD24&amp;ET24&amp;EU24&amp;ET24&amp;EX24&amp;FJ24&amp;ET24&amp;EU24&amp;ET24&amp;EY24&amp;FK24&amp;ET24&amp;EU24&amp;ET24&amp;EY24&amp;FL24</f>
        <v>IF(COUNTIFS(医生!$C$10,"&lt;&gt;")=1,COUNTIFS(医生!$C$5:$C$7,"*"&amp;医生!$C$10&amp;"*",医生!$C$5:$C$7,"&lt;&gt;*上午*")+COUNTIFS(医生!$C$14,医生!$C$10)+COUNTIFS(医生!$C$13,"*"&amp;医生!$C$10&amp;"*",医生!$C$13,"&lt;&gt;*午*")+IF(COUNTIFS(医生!$C$13,"*"&amp;"午"&amp;"*"),COUNTIFS(医生!$C$10,"*"&amp;LEFT(医生!$C$13,FIND("+",医生!$C$13)-1)&amp;"*"))&gt;0)</v>
      </c>
      <c r="FQ24" s="25" t="s">
        <v>212</v>
      </c>
      <c r="FR24" s="37" t="s">
        <v>175</v>
      </c>
      <c r="FS24" s="22" t="s">
        <v>176</v>
      </c>
      <c r="FT24" s="38" t="s">
        <v>177</v>
      </c>
      <c r="FU24" s="38" t="s">
        <v>178</v>
      </c>
      <c r="FV24" s="38">
        <v>5</v>
      </c>
      <c r="FW24" s="38">
        <v>7</v>
      </c>
      <c r="FX24" s="38">
        <v>9</v>
      </c>
      <c r="FY24" s="38">
        <v>10</v>
      </c>
      <c r="FZ24" s="38">
        <v>13</v>
      </c>
      <c r="GA24" s="38" t="s">
        <v>179</v>
      </c>
      <c r="GB24" s="38" t="s">
        <v>180</v>
      </c>
      <c r="GC24" s="38" t="s">
        <v>181</v>
      </c>
      <c r="GD24" s="22" t="s">
        <v>213</v>
      </c>
      <c r="GE24" s="22" t="s">
        <v>214</v>
      </c>
      <c r="GF24" s="22" t="s">
        <v>208</v>
      </c>
      <c r="GG24" s="22" t="s">
        <v>215</v>
      </c>
      <c r="GH24" s="22" t="s">
        <v>216</v>
      </c>
      <c r="GI24" s="22" t="s">
        <v>217</v>
      </c>
      <c r="GJ24" s="22" t="s">
        <v>218</v>
      </c>
      <c r="GK24" s="22" t="s">
        <v>185</v>
      </c>
      <c r="GL24" s="22" t="s">
        <v>186</v>
      </c>
      <c r="GM24" s="22" t="s">
        <v>219</v>
      </c>
      <c r="GN24" s="22" t="s">
        <v>220</v>
      </c>
      <c r="GO24" s="22" t="s">
        <v>221</v>
      </c>
      <c r="GP24" s="22" t="s">
        <v>222</v>
      </c>
      <c r="GQ24" s="22" t="s">
        <v>223</v>
      </c>
      <c r="GR24" s="22" t="s">
        <v>188</v>
      </c>
      <c r="GS24" s="22" t="s">
        <v>190</v>
      </c>
      <c r="GT24" s="22" t="s">
        <v>191</v>
      </c>
      <c r="GU24" s="22" t="s">
        <v>192</v>
      </c>
      <c r="GV24" s="22" t="s">
        <v>191</v>
      </c>
      <c r="GW24" s="22" t="s">
        <v>224</v>
      </c>
      <c r="GX24" s="22" t="s">
        <v>225</v>
      </c>
      <c r="GY24" s="22" t="s">
        <v>226</v>
      </c>
      <c r="GZ24" s="39" t="str">
        <f>FR24&amp;FS24&amp;FT24&amp;FU24&amp;FT24&amp;FZ24&amp;GE24&amp;FT24&amp;FU24&amp;FT24&amp;FZ24&amp;GG24&amp;FT24&amp;FU24&amp;FT24&amp;FV24&amp;GC24&amp;FT24&amp;FU24&amp;FT24&amp;FW24&amp;GK24&amp;FT24&amp;FU24&amp;FT24&amp;FZ24&amp;GL24&amp;FT24&amp;FU24&amp;FT24&amp;FZ24&amp;GF24&amp;FT24&amp;FU24&amp;FT24&amp;FX24&amp;GF24&amp;FT24&amp;FU24&amp;FT24&amp;FX24&amp;GJ24&amp;FT24&amp;FU24&amp;FT24&amp;FZ24&amp;GF24&amp;FT24&amp;FU24&amp;FT24&amp;FY24&amp;GF24&amp;FT24&amp;FU24&amp;FT24&amp;FY24&amp;GI24&amp;GA24&amp;FS24&amp;FT24&amp;FU24&amp;FT24&amp;FZ24&amp;GH24&amp;FT24&amp;FU24&amp;FT24&amp;FZ24&amp;GD24&amp;FT24&amp;FU24&amp;FT24&amp;FV24&amp;GC24&amp;FT24&amp;FU24&amp;FT24&amp;FW24&amp;GS24&amp;FT24&amp;FU24&amp;FT24&amp;FZ24&amp;GU24&amp;FT24&amp;FU24&amp;FT24&amp;FZ24&amp;GM24&amp;FT24&amp;FU24&amp;FT24&amp;FV24&amp;GC24&amp;FT24&amp;FU24&amp;FT24&amp;FW24&amp;GO24&amp;FT24&amp;FU24&amp;FT24&amp;FZ24&amp;GU24&amp;FT24&amp;FU24&amp;FT24&amp;FZ24&amp;GW24&amp;FT24&amp;FU24&amp;FT24&amp;FX24&amp;GC24&amp;FT24&amp;FU24&amp;FT24&amp;FY24&amp;GS24&amp;FT24&amp;FU24&amp;FT24&amp;FZ24&amp;GU24&amp;FT24&amp;FU24&amp;FT24&amp;FZ24&amp;GM24&amp;FT24&amp;FU24&amp;FT24&amp;FX24&amp;GC24&amp;FT24&amp;FU24&amp;FT24&amp;FY24&amp;GO24&amp;FT24&amp;FU24&amp;FT24&amp;FZ24&amp;GU24&amp;FT24&amp;FU24&amp;FT24&amp;FZ24&amp;GX24&amp;GA24&amp;FS24&amp;FT24&amp;FU24&amp;FT24&amp;FZ24&amp;GR24&amp;FT24&amp;FU24&amp;FT24&amp;FV24&amp;GC24&amp;FT24&amp;FU24&amp;FT24&amp;FW24&amp;GS24&amp;FT24&amp;FU24&amp;FT24&amp;FZ24&amp;GU24&amp;FT24&amp;FU24&amp;FT24&amp;FZ24&amp;GM24&amp;FT24&amp;FU24&amp;FT24&amp;FX24&amp;GC24&amp;FT24&amp;FU24&amp;FT24&amp;FY24&amp;GS24&amp;FT24&amp;FU24&amp;FT24&amp;FZ24&amp;GU24&amp;FT24&amp;FU24&amp;FT24&amp;FZ24&amp;GN24&amp;GA24&amp;FS24&amp;FT24&amp;FU24&amp;FT24&amp;FZ24&amp;GR24&amp;FT24&amp;FU24&amp;FT24&amp;FV24&amp;GC24&amp;FT24&amp;FU24&amp;FT24&amp;FW24&amp;GQ24&amp;FT24&amp;FU24&amp;FT24&amp;FV24&amp;GC24&amp;FT24&amp;FU24&amp;FT24&amp;FW24&amp;GP24&amp;FT24&amp;FU24&amp;FT24&amp;FZ24&amp;GV24&amp;FT24&amp;FU24&amp;FT24&amp;FZ24&amp;GY24&amp;FT24&amp;FU24&amp;FT24&amp;FZ24&amp;GW24&amp;FT24&amp;FU24&amp;FT24&amp;FX24&amp;GP24&amp;FT24&amp;FU24&amp;FT24&amp;FZ24&amp;GT24&amp;FT24&amp;FU24&amp;FT24&amp;FZ24&amp;GY24&amp;FT24&amp;FU24&amp;FT24&amp;FZ24&amp;GX24&amp;GB24</f>
        <v>OR(IF(COUNTIFS(医生!$C$13,"&lt;&gt;",医生!$C$13,"&lt;&gt;*+*")=1,COUNTIFS(医生!$C$5:$C$7,"*"&amp;医生!$C$13&amp;"*")+COUNTIFS(医生!$C$13,医生!$C$9,医生!$C$9,"&lt;&gt;")+COUNTIFS(医生!$C$13,医生!$C$10,医生!$C$10,"&lt;&gt;")&gt;0),IF(COUNTIFS(医生!$C$13,"*"&amp;"+"&amp;"*",医生!$C$13,"&lt;&gt;*午*")=1,COUNTIFS(医生!$C$5:$C$7,"*"&amp;LEFT(医生!$C$13,FIND("+",医生!$C$13)-1)&amp;"*")+COUNTIFS(医生!$C$5:$C$7,"*"&amp;MID(医生!$C$13,FIND("+",医生!$C$13)+1,3)&amp;"*")+COUNTIFS(医生!$C$9:$C$10,"*"&amp;LEFT(医生!$C$13,FIND("+",医生!$C$13)-1)&amp;"*")+COUNTIFS(医生!$C$9:$C$10,"*"&amp;MID(医生!$C$13,FIND("+",医生!$C$13)+1,3)&amp;"*")&gt;0),IF(COUNTIFS(医生!$C$13,"*"&amp;"上午"&amp;"*")=1,COUNTIFS(医生!$C$5:$C$7,"*"&amp;LEFT(医生!$C$13,FIND("+",医生!$C$13)-1)&amp;"*")+COUNTIFS(医生!$C$9:$C$10,"*"&amp;LEFT(医生!$C$13,FIND("+",医生!$C$13)-1)&amp;"*")&gt;0),IF(COUNTIFS(医生!$C$13,"*"&amp;"上午"&amp;"*")=1,COUNTIFS(医生!$C$5:$C$7,"&lt;&gt;*下午*",医生!$C$5:$C$7,"*"&amp;MID(LEFT(医生!$C$13,FIND("午",医生!$C$13)-3),FIND("+",医生!$C$13)+1,3)&amp;"*")+COUNTIFS(医生!$C$9,"*"&amp;MID(LEFT(医生!$C$13,FIND("午",医生!$C$13)-3),FIND("+",医生!$C$13)+1,3)&amp;"*")&gt;0))</v>
      </c>
      <c r="HD24" s="25" t="s">
        <v>16</v>
      </c>
      <c r="HE24" s="40" t="s">
        <v>175</v>
      </c>
      <c r="HF24" s="40" t="s">
        <v>179</v>
      </c>
      <c r="HG24" s="40" t="s">
        <v>180</v>
      </c>
      <c r="HH24" s="33" t="s">
        <v>176</v>
      </c>
      <c r="HI24" s="34" t="s">
        <v>177</v>
      </c>
      <c r="HJ24" s="34" t="s">
        <v>178</v>
      </c>
      <c r="HK24" s="42" t="s">
        <v>227</v>
      </c>
      <c r="HL24" s="34">
        <v>5</v>
      </c>
      <c r="HM24" s="34">
        <v>7</v>
      </c>
      <c r="HN24" s="34">
        <v>8</v>
      </c>
      <c r="HO24" s="34">
        <v>10</v>
      </c>
      <c r="HP24" s="34">
        <v>14</v>
      </c>
      <c r="HQ24" s="34"/>
      <c r="HR24" s="34"/>
      <c r="HS24" s="34">
        <v>9</v>
      </c>
      <c r="HT24" s="34">
        <v>13</v>
      </c>
      <c r="HU24" s="34" t="s">
        <v>181</v>
      </c>
      <c r="HV24" s="33" t="s">
        <v>184</v>
      </c>
      <c r="HW24" s="33" t="s">
        <v>203</v>
      </c>
      <c r="HX24" s="33" t="s">
        <v>186</v>
      </c>
      <c r="HY24" s="33" t="s">
        <v>214</v>
      </c>
      <c r="HZ24" s="33" t="s">
        <v>208</v>
      </c>
      <c r="IA24" s="33" t="s">
        <v>185</v>
      </c>
      <c r="IB24" s="33" t="s">
        <v>209</v>
      </c>
      <c r="IC24" s="33" t="s">
        <v>210</v>
      </c>
      <c r="ID24" s="33" t="s">
        <v>205</v>
      </c>
      <c r="IE24" s="33" t="s">
        <v>228</v>
      </c>
      <c r="IF24" s="9" t="str">
        <f>HE24&amp;HH24&amp;HI24&amp;HJ24&amp;HI24&amp;HP24&amp;HV24&amp;HI24&amp;HJ24&amp;HI24&amp;HL24&amp;HU24&amp;HI24&amp;HJ24&amp;HI24&amp;HM24&amp;IA24&amp;HI24&amp;HJ24&amp;HI24&amp;HP24&amp;HW24&amp;HI24&amp;HJ24&amp;HI24&amp;HL24&amp;HU24&amp;HI24&amp;HJ24&amp;HI24&amp;HM24&amp;HY24&amp;HI24&amp;HJ24&amp;HI24&amp;HL24&amp;HU24&amp;HI24&amp;HJ24&amp;HI24&amp;HM24&amp;IC24&amp;HI24&amp;HJ24&amp;HI24&amp;HN24&amp;HZ24&amp;HI24&amp;HJ24&amp;HI24&amp;HP24&amp;IB24&amp;HI24&amp;HJ24&amp;HI24&amp;HO24&amp;HZ24&amp;HI24&amp;HJ24&amp;HI24&amp;HP24&amp;IE24&amp;HF24&amp;HH24&amp;HI24&amp;HJ24&amp;HI24&amp;HP24&amp;HV24&amp;HI24&amp;HK24&amp;HI24&amp;HL24&amp;HU24&amp;HI24&amp;HK24&amp;HI24&amp;HM24&amp;IA24&amp;HI24&amp;HJ24&amp;HI24&amp;HP24&amp;HX24&amp;HI24&amp;HK24&amp;HI24&amp;HS24&amp;HU24&amp;HI24&amp;HK24&amp;HI24&amp;HT24&amp;IA24&amp;HI24&amp;HJ24&amp;HI24&amp;HP24&amp;ID24&amp;HG24</f>
        <v>OR(IF(COUNTIFS(医生!$C$14,"&lt;&gt;")=1,COUNTIFS(医生!$C$5:$C$7,"*"&amp;医生!$C$14&amp;"*",医生!$C$5:$C$7,"&lt;&gt;",医生!$C$5:$C$7,"&lt;&gt;*上午*")+COUNTIFS(医生!$C$8,医生!$C$14)+COUNTIFS(医生!$C$10,医生!$C$14)&gt;0),IF(COUNTIFS(医生!$C$14,"&lt;&gt;")=1,COUNTIFS(医生!$D$5:$D$7,"*"&amp;医生!$C$14&amp;"*")+COUNTIFS(医生!$D$9:$D$13,"*"&amp;医生!$C$14&amp;"*")&gt;0))</v>
      </c>
      <c r="IG24" s="28"/>
      <c r="IH24" s="28"/>
      <c r="II24" s="28"/>
      <c r="IJ24" s="44" t="s">
        <v>104</v>
      </c>
      <c r="IK24" s="9" t="s">
        <v>176</v>
      </c>
      <c r="IL24" s="6" t="s">
        <v>177</v>
      </c>
      <c r="IM24" s="6" t="s">
        <v>229</v>
      </c>
      <c r="IN24" s="6" t="s">
        <v>178</v>
      </c>
      <c r="IO24" s="6" t="s">
        <v>227</v>
      </c>
      <c r="IP24" s="6">
        <v>5</v>
      </c>
      <c r="IQ24" s="6">
        <v>7</v>
      </c>
      <c r="IR24" s="6">
        <v>9</v>
      </c>
      <c r="IS24" s="6">
        <v>13</v>
      </c>
      <c r="IT24" s="6">
        <v>14</v>
      </c>
      <c r="IU24" s="6"/>
      <c r="IV24" s="6"/>
      <c r="IW24" s="6"/>
      <c r="IX24" s="6"/>
      <c r="IY24" s="6" t="s">
        <v>181</v>
      </c>
      <c r="IZ24" s="9" t="s">
        <v>184</v>
      </c>
      <c r="JA24" s="9" t="s">
        <v>185</v>
      </c>
      <c r="JB24" s="9" t="s">
        <v>186</v>
      </c>
      <c r="JC24" s="9" t="s">
        <v>230</v>
      </c>
      <c r="JD24" s="47" t="str">
        <f>IK24&amp;IL24&amp;IN24&amp;IL24&amp;IT24&amp;IZ24&amp;IL24&amp;IO24&amp;IL24&amp;IP24&amp;IY24&amp;IL24&amp;IO24&amp;IL24&amp;IQ24&amp;JA24&amp;IL24&amp;IN24&amp;IL24&amp;IT24&amp;JB24&amp;IL24&amp;IO24&amp;IL24&amp;IR24&amp;IY24&amp;IL24&amp;IO24&amp;IL24&amp;IS24&amp;JA24&amp;IL24&amp;IN24&amp;IL24&amp;IT24&amp;JC24</f>
        <v>IF(COUNTIFS(医生!$C$14,"&lt;&gt;")=1,COUNTIFS(医生!$D$5:$D$7,"*"&amp;医生!$C$14&amp;"*")+COUNTIFS(医生!$D$9:$D$13,"*"&amp;医生!$C$14&amp;"*")&lt;1)</v>
      </c>
      <c r="JF24" s="44" t="s">
        <v>105</v>
      </c>
      <c r="JG24" s="9" t="s">
        <v>176</v>
      </c>
      <c r="JH24" s="6" t="s">
        <v>177</v>
      </c>
      <c r="JI24" s="6" t="s">
        <v>231</v>
      </c>
      <c r="JJ24" s="6" t="s">
        <v>178</v>
      </c>
      <c r="JK24" s="6" t="s">
        <v>227</v>
      </c>
      <c r="JL24" s="6">
        <v>5</v>
      </c>
      <c r="JM24" s="6">
        <v>7</v>
      </c>
      <c r="JN24" s="6">
        <v>9</v>
      </c>
      <c r="JO24" s="6">
        <v>13</v>
      </c>
      <c r="JP24" s="6">
        <v>14</v>
      </c>
      <c r="JQ24" s="6">
        <f>JP24-14</f>
        <v>0</v>
      </c>
      <c r="JR24" s="6"/>
      <c r="JS24" s="6"/>
      <c r="JT24" s="6"/>
      <c r="JU24" s="6" t="s">
        <v>181</v>
      </c>
      <c r="JV24" s="9" t="s">
        <v>184</v>
      </c>
      <c r="JW24" s="9" t="s">
        <v>185</v>
      </c>
      <c r="JX24" s="9" t="s">
        <v>186</v>
      </c>
      <c r="JY24" s="9" t="s">
        <v>230</v>
      </c>
      <c r="JZ24" s="47" t="str">
        <f>JG24&amp;JH24&amp;JI24&amp;JH24&amp;JQ24&amp;JV24&amp;JH24&amp;JJ24&amp;JH24&amp;JL24&amp;JU24&amp;JH24&amp;JJ24&amp;JH24&amp;JM24&amp;JW24&amp;JH24&amp;JI24&amp;JH24&amp;JQ24&amp;JX24&amp;JH24&amp;JJ24&amp;JH24&amp;JN24&amp;JU24&amp;JH24&amp;JJ24&amp;JH24&amp;JO24&amp;JW24&amp;JH24&amp;JI24&amp;JH24&amp;JQ24&amp;JY24</f>
        <v>IF(COUNTIFS(医生!$I$0,"&lt;&gt;")=1,COUNTIFS(医生!$C$5:$C$7,"*"&amp;医生!$I$0&amp;"*")+COUNTIFS(医生!$C$9:$C$13,"*"&amp;医生!$I$0&amp;"*")&lt;1)</v>
      </c>
    </row>
    <row r="25" spans="1:286" ht="129" customHeight="1" x14ac:dyDescent="0.2">
      <c r="A25" s="1" t="s">
        <v>232</v>
      </c>
      <c r="B25" s="122"/>
      <c r="C25" s="123"/>
      <c r="D25" s="9" t="s">
        <v>233</v>
      </c>
      <c r="E25" s="16" t="s">
        <v>234</v>
      </c>
      <c r="F25" s="128"/>
      <c r="G25" s="16" t="str">
        <f>K24&amp;L24&amp;M24&amp;L24&amp;N24&amp;AD24&amp;L24&amp;M24&amp;L24&amp;O24&amp;W24&amp;L24&amp;M24&amp;L24&amp;P24&amp;AF24&amp;L24&amp;M24&amp;L24&amp;N24&amp;AG24&amp;L24&amp;M24&amp;L24&amp;N24&amp;AJ24&amp;AL24&amp;L24&amp;M24&amp;L24&amp;Q24&amp;AF24&amp;L24&amp;M24&amp;L24&amp;N24&amp;AG24&amp;L24&amp;M24&amp;L24&amp;N24&amp;AJ24&amp;AL24&amp;L24&amp;M24&amp;L24&amp;S24&amp;AF24&amp;L24&amp;M24&amp;L24&amp;N24&amp;AG24&amp;L24&amp;M24&amp;L24&amp;N24&amp;AJ24&amp;AN24</f>
        <v>IF(COUNTIFS(医生!$C$5,"*"&amp;"上午"&amp;"*")=1,COUNTIFS(医生!$C$5:$C$7,"*"&amp;LEFT(医生!$C$5,FIND("午",医生!$C$5)-3)&amp;"*")+COUNTIFS(医生!$C$9,"*"&amp;LEFT(医生!$C$5,FIND("午",医生!$C$5)-3)&amp;"*")+COUNTIFS(医生!$C$13,"*"&amp;LEFT(医生!$C$5,FIND("午",医生!$C$5)-3)&amp;"*")&gt;1)</v>
      </c>
      <c r="I25" s="27">
        <v>1</v>
      </c>
      <c r="J25" s="6" t="s">
        <v>175</v>
      </c>
      <c r="K25" s="9" t="s">
        <v>176</v>
      </c>
      <c r="L25" s="6" t="s">
        <v>177</v>
      </c>
      <c r="M25" s="6" t="s">
        <v>227</v>
      </c>
      <c r="N25" s="26">
        <v>5</v>
      </c>
      <c r="O25" s="26">
        <v>5</v>
      </c>
      <c r="P25" s="26">
        <v>7</v>
      </c>
      <c r="Q25" s="26">
        <v>9</v>
      </c>
      <c r="R25" s="26">
        <v>10</v>
      </c>
      <c r="S25" s="26">
        <v>13</v>
      </c>
      <c r="T25" s="26">
        <v>14</v>
      </c>
      <c r="U25" s="6" t="s">
        <v>179</v>
      </c>
      <c r="V25" s="6" t="s">
        <v>180</v>
      </c>
      <c r="W25" s="6" t="s">
        <v>181</v>
      </c>
      <c r="X25" s="9" t="s">
        <v>182</v>
      </c>
      <c r="Y25" s="9" t="s">
        <v>183</v>
      </c>
      <c r="Z25" s="9" t="s">
        <v>184</v>
      </c>
      <c r="AA25" s="9" t="s">
        <v>185</v>
      </c>
      <c r="AB25" s="9" t="s">
        <v>186</v>
      </c>
      <c r="AC25" s="9" t="s">
        <v>187</v>
      </c>
      <c r="AD25" s="9" t="s">
        <v>188</v>
      </c>
      <c r="AE25" s="9" t="s">
        <v>189</v>
      </c>
      <c r="AF25" s="9" t="s">
        <v>190</v>
      </c>
      <c r="AG25" s="9" t="s">
        <v>191</v>
      </c>
      <c r="AH25" s="9" t="s">
        <v>192</v>
      </c>
      <c r="AI25" s="9" t="s">
        <v>193</v>
      </c>
      <c r="AJ25" s="9" t="s">
        <v>194</v>
      </c>
      <c r="AK25" s="9" t="s">
        <v>195</v>
      </c>
      <c r="AL25" s="9" t="s">
        <v>196</v>
      </c>
      <c r="AM25" s="9" t="s">
        <v>197</v>
      </c>
      <c r="AN25" s="9" t="s">
        <v>198</v>
      </c>
      <c r="AO25" s="9" t="s">
        <v>199</v>
      </c>
      <c r="AP25" s="19" t="str">
        <f t="shared" ref="AP25:AP30" si="0">J25&amp;K25&amp;L25&amp;M25&amp;L25&amp;N25&amp;X25&amp;M25&amp;L25&amp;N25&amp;Z25&amp;L25&amp;M25&amp;L25&amp;O25&amp;W25&amp;L25&amp;M25&amp;L25&amp;P25&amp;AA25&amp;L25&amp;M25&amp;L25&amp;N25&amp;AB25&amp;L25&amp;M25&amp;L25&amp;Q25&amp;W25&amp;L25&amp;M25&amp;L25&amp;R25&amp;AA25&amp;L25&amp;M25&amp;L25&amp;N25&amp;AB25&amp;L25&amp;M25&amp;L25&amp;S25&amp;W25&amp;L25&amp;M25&amp;L25&amp;T25&amp;AA25&amp;L25&amp;M25&amp;L25&amp;N25&amp;AC25&amp;U25&amp;K25&amp;L25&amp;M25&amp;L25&amp;N25&amp;AD25&amp;L25&amp;M25&amp;L25&amp;O25&amp;W25&amp;L25&amp;M25&amp;L25&amp;P25&amp;AF25&amp;L25&amp;M25&amp;L25&amp;N25&amp;AG25&amp;L25&amp;M25&amp;L25&amp;N25&amp;AJ25&amp;AL25&amp;L25&amp;M25&amp;L25&amp;Q25&amp;AF25&amp;L25&amp;M25&amp;L25&amp;N25&amp;AG25&amp;L25&amp;M25&amp;L25&amp;N25&amp;AJ25&amp;AL25&amp;L25&amp;M25&amp;L25&amp;S25&amp;AF25&amp;L25&amp;M25&amp;L25&amp;N25&amp;AG25&amp;L25&amp;M25&amp;L25&amp;N25&amp;AJ25&amp;AN25&amp;U25&amp;K25&amp;L25&amp;M25&amp;L25&amp;N25&amp;AD25&amp;L25&amp;M25&amp;L25&amp;O25&amp;W25&amp;L25&amp;M25&amp;L25&amp;P25&amp;AF25&amp;L25&amp;M25&amp;L25&amp;N25&amp;AG25&amp;L25&amp;M25&amp;L25&amp;N25&amp;AJ25&amp;AL25&amp;L25&amp;M25&amp;L25&amp;Q25&amp;AF25&amp;L25&amp;M25&amp;L25&amp;N25&amp;AG25&amp;L25&amp;M25&amp;L25&amp;N25&amp;AJ25&amp;AL25&amp;L25&amp;M25&amp;L25&amp;S25&amp;AF25&amp;L25&amp;M25&amp;L25&amp;N25&amp;AG25&amp;L25&amp;M25&amp;L25&amp;N25&amp;AJ25&amp;AN25&amp;U25&amp;K25&amp;L25&amp;M25&amp;L25&amp;N25&amp;AE25&amp;L25&amp;M25&amp;L25&amp;O25&amp;W25&amp;L25&amp;M25&amp;L25&amp;P25&amp;AF25&amp;L25&amp;M25&amp;L25&amp;N25&amp;AG25&amp;L25&amp;M25&amp;L25&amp;N25&amp;AJ25&amp;AL25&amp;L25&amp;M25&amp;L25&amp;R25&amp;AF25&amp;L25&amp;M25&amp;L25&amp;N25&amp;AG25&amp;L25&amp;M25&amp;L25&amp;N25&amp;AJ25&amp;AL25&amp;L25&amp;M25&amp;L25&amp;S25&amp;AF25&amp;L25&amp;M25&amp;L25&amp;N25&amp;AG25&amp;L25&amp;M25&amp;L25&amp;N25&amp;AK25&amp;L25&amp;M25&amp;L25&amp;S25&amp;Y25&amp;K25&amp;L25&amp;M25&amp;L25&amp;S25&amp;AO25&amp;L25&amp;M25&amp;L25&amp;S25&amp;AH25&amp;L25&amp;M25&amp;L25&amp;S25&amp;AI25&amp;L25&amp;M25&amp;L25&amp;N25&amp;AG25&amp;L25&amp;M25&amp;L25&amp;N25&amp;AM25&amp;AL25&amp;L25&amp;M25&amp;L25&amp;T25&amp;AF25&amp;L25&amp;M25&amp;L25&amp;N25&amp;AG25&amp;L25&amp;M25&amp;L25&amp;N25&amp;AJ25&amp;AN25&amp;V25</f>
        <v>OR(IF(COUNTIFS(医生!$D$5,"&lt;&gt;*午*",医生!$D$5,"&lt;&gt;")=1,COUNTIFS(医生!$D$5:$D$7,"*"&amp;医生!$D$5&amp;"*")+COUNTIFS(医生!$D$9:$D$10,"*"&amp;医生!$D$5&amp;"*")+COUNTIFS(医生!$D$13:$D$14,"*"&amp;医生!$D$5&amp;"*")&gt;1),IF(COUNTIFS(医生!$D$5,"*"&amp;"上午"&amp;"*")=1,COUNTIFS(医生!$D$5:$D$7,"*"&amp;LEFT(医生!$D$5,FIND("午",医生!$D$5)-3)&amp;"*")+COUNTIFS(医生!$D$9,"*"&amp;LEFT(医生!$D$5,FIND("午",医生!$D$5)-3)&amp;"*")+COUNTIFS(医生!$D$13,"*"&amp;LEFT(医生!$D$5,FIND("午",医生!$D$5)-3)&amp;"*")&gt;1),IF(COUNTIFS(医生!$D$5,"*"&amp;"上午"&amp;"*")=1,COUNTIFS(医生!$D$5:$D$7,"*"&amp;LEFT(医生!$D$5,FIND("午",医生!$D$5)-3)&amp;"*")+COUNTIFS(医生!$D$9,"*"&amp;LEFT(医生!$D$5,FIND("午",医生!$D$5)-3)&amp;"*")+COUNTIFS(医生!$D$13,"*"&amp;LEFT(医生!$D$5,FIND("午",医生!$D$5)-3)&amp;"*")&gt;1),IF(COUNTIFS(医生!$D$5,"*"&amp;"下午"&amp;"*")=1,COUNTIFS(医生!$D$5:$D$7,"*"&amp;LEFT(医生!$D$5,FIND("午",医生!$D$5)-3)&amp;"*")+COUNTIFS(医生!$D$10,"*"&amp;LEFT(医生!$D$5,FIND("午",医生!$D$5)-3)&amp;"*")+COUNTIFS(医生!$D$13,"*"&amp;LEFT(医生!$D$5,FIND("午",医生!$D$5)-3)&amp;"*",医生!$D$13,"&lt;&gt;*午*")+IF(COUNTIFS(医生!$D$13,"*"&amp;"午"&amp;"*"),IF(LEFT(医生!$D$13,FIND("+",医生!$D$13)-1)=LEFT(医生!$D$5,FIND("午",医生!$D$5)-3),1,0),0)+COUNTIFS(医生!$D$14,"*"&amp;LEFT(医生!$D$5,FIND("午",医生!$D$5)-3)&amp;"*")&gt;1))</v>
      </c>
      <c r="AR25" s="27">
        <v>1</v>
      </c>
      <c r="AS25" s="6" t="s">
        <v>175</v>
      </c>
      <c r="AT25" s="9" t="s">
        <v>176</v>
      </c>
      <c r="AU25" s="6" t="s">
        <v>177</v>
      </c>
      <c r="AV25" s="6" t="s">
        <v>227</v>
      </c>
      <c r="AW25" s="26">
        <v>6</v>
      </c>
      <c r="AX25" s="26">
        <v>5</v>
      </c>
      <c r="AY25" s="26">
        <v>7</v>
      </c>
      <c r="AZ25" s="26">
        <v>9</v>
      </c>
      <c r="BA25" s="26">
        <v>10</v>
      </c>
      <c r="BB25" s="26">
        <v>13</v>
      </c>
      <c r="BC25" s="26">
        <v>14</v>
      </c>
      <c r="BD25" s="6" t="s">
        <v>179</v>
      </c>
      <c r="BE25" s="6" t="s">
        <v>180</v>
      </c>
      <c r="BF25" s="6" t="s">
        <v>181</v>
      </c>
      <c r="BG25" s="9" t="s">
        <v>182</v>
      </c>
      <c r="BH25" s="9" t="s">
        <v>183</v>
      </c>
      <c r="BI25" s="9" t="s">
        <v>184</v>
      </c>
      <c r="BJ25" s="9" t="s">
        <v>185</v>
      </c>
      <c r="BK25" s="9" t="s">
        <v>186</v>
      </c>
      <c r="BL25" s="9" t="s">
        <v>187</v>
      </c>
      <c r="BM25" s="9" t="s">
        <v>188</v>
      </c>
      <c r="BN25" s="9" t="s">
        <v>189</v>
      </c>
      <c r="BO25" s="9" t="s">
        <v>190</v>
      </c>
      <c r="BP25" s="9" t="s">
        <v>191</v>
      </c>
      <c r="BQ25" s="9" t="s">
        <v>192</v>
      </c>
      <c r="BR25" s="9" t="s">
        <v>193</v>
      </c>
      <c r="BS25" s="9" t="s">
        <v>194</v>
      </c>
      <c r="BT25" s="9" t="s">
        <v>195</v>
      </c>
      <c r="BU25" s="9" t="s">
        <v>196</v>
      </c>
      <c r="BV25" s="9" t="s">
        <v>197</v>
      </c>
      <c r="BW25" s="9" t="s">
        <v>198</v>
      </c>
      <c r="BX25" s="9" t="s">
        <v>199</v>
      </c>
      <c r="BY25" s="29" t="str">
        <f t="shared" ref="BY25:BY30" si="1">AS25&amp;AT25&amp;AU25&amp;AV25&amp;AU25&amp;AW25&amp;BG25&amp;AV25&amp;AU25&amp;AW25&amp;BI25&amp;AU25&amp;AV25&amp;AU25&amp;AX25&amp;BF25&amp;AU25&amp;AV25&amp;AU25&amp;AY25&amp;BJ25&amp;AU25&amp;AV25&amp;AU25&amp;AW25&amp;BK25&amp;AU25&amp;AV25&amp;AU25&amp;AZ25&amp;BF25&amp;AU25&amp;AV25&amp;AU25&amp;BA25&amp;BJ25&amp;AU25&amp;AV25&amp;AU25&amp;AW25&amp;BK25&amp;AU25&amp;AV25&amp;AU25&amp;BB25&amp;BF25&amp;AU25&amp;AV25&amp;AU25&amp;BC25&amp;BJ25&amp;AU25&amp;AV25&amp;AU25&amp;AW25&amp;BL25&amp;BD25&amp;AT25&amp;AU25&amp;AV25&amp;AU25&amp;AW25&amp;BM25&amp;AU25&amp;AV25&amp;AU25&amp;AX25&amp;BF25&amp;AU25&amp;AV25&amp;AU25&amp;AY25&amp;BO25&amp;AU25&amp;AV25&amp;AU25&amp;AW25&amp;BP25&amp;AU25&amp;AV25&amp;AU25&amp;AW25&amp;BS25&amp;BU25&amp;AU25&amp;AV25&amp;AU25&amp;AZ25&amp;BO25&amp;AU25&amp;AV25&amp;AU25&amp;AW25&amp;BP25&amp;AU25&amp;AV25&amp;AU25&amp;AW25&amp;BS25&amp;BU25&amp;AU25&amp;AV25&amp;AU25&amp;BB25&amp;BO25&amp;AU25&amp;AV25&amp;AU25&amp;AW25&amp;BP25&amp;AU25&amp;AV25&amp;AU25&amp;AW25&amp;BS25&amp;BW25&amp;BD25&amp;AT25&amp;AU25&amp;AV25&amp;AU25&amp;AW25&amp;BM25&amp;AU25&amp;AV25&amp;AU25&amp;AX25&amp;BF25&amp;AU25&amp;AV25&amp;AU25&amp;AY25&amp;BO25&amp;AU25&amp;AV25&amp;AU25&amp;AW25&amp;BP25&amp;AU25&amp;AV25&amp;AU25&amp;AW25&amp;BS25&amp;BU25&amp;AU25&amp;AV25&amp;AU25&amp;AZ25&amp;BO25&amp;AU25&amp;AV25&amp;AU25&amp;AW25&amp;BP25&amp;AU25&amp;AV25&amp;AU25&amp;AW25&amp;BS25&amp;BU25&amp;AU25&amp;AV25&amp;AU25&amp;BB25&amp;BO25&amp;AU25&amp;AV25&amp;AU25&amp;AW25&amp;BP25&amp;AU25&amp;AV25&amp;AU25&amp;AW25&amp;BS25&amp;BW25&amp;BD25&amp;AT25&amp;AU25&amp;AV25&amp;AU25&amp;AW25&amp;BN25&amp;AU25&amp;AV25&amp;AU25&amp;AX25&amp;BF25&amp;AU25&amp;AV25&amp;AU25&amp;AY25&amp;BO25&amp;AU25&amp;AV25&amp;AU25&amp;AW25&amp;BP25&amp;AU25&amp;AV25&amp;AU25&amp;AW25&amp;BS25&amp;BU25&amp;AU25&amp;AV25&amp;AU25&amp;BA25&amp;BO25&amp;AU25&amp;AV25&amp;AU25&amp;AW25&amp;BP25&amp;AU25&amp;AV25&amp;AU25&amp;AW25&amp;BS25&amp;BU25&amp;AU25&amp;AV25&amp;AU25&amp;BB25&amp;BO25&amp;AU25&amp;AV25&amp;AU25&amp;AW25&amp;BP25&amp;AU25&amp;AV25&amp;AU25&amp;AW25&amp;BT25&amp;AU25&amp;AV25&amp;AU25&amp;BB25&amp;BH25&amp;AT25&amp;AU25&amp;AV25&amp;AU25&amp;BB25&amp;BX25&amp;AU25&amp;AV25&amp;AU25&amp;BB25&amp;BQ25&amp;AU25&amp;AV25&amp;AU25&amp;BB25&amp;BR25&amp;AU25&amp;AV25&amp;AU25&amp;AW25&amp;BP25&amp;AU25&amp;AV25&amp;AU25&amp;AW25&amp;BV25&amp;BU25&amp;AU25&amp;AV25&amp;AU25&amp;BC25&amp;BO25&amp;AU25&amp;AV25&amp;AU25&amp;AW25&amp;BP25&amp;AU25&amp;AV25&amp;AU25&amp;AW25&amp;BS25&amp;BW25&amp;BE25</f>
        <v>OR(IF(COUNTIFS(医生!$D$6,"&lt;&gt;*午*",医生!$D$6,"&lt;&gt;")=1,COUNTIFS(医生!$D$5:$D$7,"*"&amp;医生!$D$6&amp;"*")+COUNTIFS(医生!$D$9:$D$10,"*"&amp;医生!$D$6&amp;"*")+COUNTIFS(医生!$D$13:$D$14,"*"&amp;医生!$D$6&amp;"*")&gt;1),IF(COUNTIFS(医生!$D$6,"*"&amp;"上午"&amp;"*")=1,COUNTIFS(医生!$D$5:$D$7,"*"&amp;LEFT(医生!$D$6,FIND("午",医生!$D$6)-3)&amp;"*")+COUNTIFS(医生!$D$9,"*"&amp;LEFT(医生!$D$6,FIND("午",医生!$D$6)-3)&amp;"*")+COUNTIFS(医生!$D$13,"*"&amp;LEFT(医生!$D$6,FIND("午",医生!$D$6)-3)&amp;"*")&gt;1),IF(COUNTIFS(医生!$D$6,"*"&amp;"上午"&amp;"*")=1,COUNTIFS(医生!$D$5:$D$7,"*"&amp;LEFT(医生!$D$6,FIND("午",医生!$D$6)-3)&amp;"*")+COUNTIFS(医生!$D$9,"*"&amp;LEFT(医生!$D$6,FIND("午",医生!$D$6)-3)&amp;"*")+COUNTIFS(医生!$D$13,"*"&amp;LEFT(医生!$D$6,FIND("午",医生!$D$6)-3)&amp;"*")&gt;1),IF(COUNTIFS(医生!$D$6,"*"&amp;"下午"&amp;"*")=1,COUNTIFS(医生!$D$5:$D$7,"*"&amp;LEFT(医生!$D$6,FIND("午",医生!$D$6)-3)&amp;"*")+COUNTIFS(医生!$D$10,"*"&amp;LEFT(医生!$D$6,FIND("午",医生!$D$6)-3)&amp;"*")+COUNTIFS(医生!$D$13,"*"&amp;LEFT(医生!$D$6,FIND("午",医生!$D$6)-3)&amp;"*",医生!$D$13,"&lt;&gt;*午*")+IF(COUNTIFS(医生!$D$13,"*"&amp;"午"&amp;"*"),IF(LEFT(医生!$D$13,FIND("+",医生!$D$13)-1)=LEFT(医生!$D$6,FIND("午",医生!$D$6)-3),1,0),0)+COUNTIFS(医生!$D$14,"*"&amp;LEFT(医生!$D$6,FIND("午",医生!$D$6)-3)&amp;"*")&gt;1))</v>
      </c>
      <c r="CA25" s="27">
        <v>1</v>
      </c>
      <c r="CB25" s="6" t="s">
        <v>175</v>
      </c>
      <c r="CC25" s="9" t="s">
        <v>176</v>
      </c>
      <c r="CD25" s="6" t="s">
        <v>177</v>
      </c>
      <c r="CE25" s="6" t="s">
        <v>227</v>
      </c>
      <c r="CF25" s="26">
        <v>7</v>
      </c>
      <c r="CG25" s="26">
        <v>5</v>
      </c>
      <c r="CH25" s="26">
        <v>7</v>
      </c>
      <c r="CI25" s="26">
        <v>9</v>
      </c>
      <c r="CJ25" s="26">
        <v>10</v>
      </c>
      <c r="CK25" s="26">
        <v>13</v>
      </c>
      <c r="CL25" s="26">
        <v>14</v>
      </c>
      <c r="CM25" s="6" t="s">
        <v>179</v>
      </c>
      <c r="CN25" s="6" t="s">
        <v>180</v>
      </c>
      <c r="CO25" s="6" t="s">
        <v>181</v>
      </c>
      <c r="CP25" s="9" t="s">
        <v>182</v>
      </c>
      <c r="CQ25" s="9" t="s">
        <v>183</v>
      </c>
      <c r="CR25" s="9" t="s">
        <v>184</v>
      </c>
      <c r="CS25" s="9" t="s">
        <v>185</v>
      </c>
      <c r="CT25" s="9" t="s">
        <v>186</v>
      </c>
      <c r="CU25" s="9" t="s">
        <v>187</v>
      </c>
      <c r="CV25" s="9" t="s">
        <v>188</v>
      </c>
      <c r="CW25" s="9" t="s">
        <v>189</v>
      </c>
      <c r="CX25" s="9" t="s">
        <v>190</v>
      </c>
      <c r="CY25" s="9" t="s">
        <v>191</v>
      </c>
      <c r="CZ25" s="9" t="s">
        <v>192</v>
      </c>
      <c r="DA25" s="9" t="s">
        <v>193</v>
      </c>
      <c r="DB25" s="9" t="s">
        <v>194</v>
      </c>
      <c r="DC25" s="9" t="s">
        <v>195</v>
      </c>
      <c r="DD25" s="9" t="s">
        <v>196</v>
      </c>
      <c r="DE25" s="9" t="s">
        <v>197</v>
      </c>
      <c r="DF25" s="9" t="s">
        <v>198</v>
      </c>
      <c r="DG25" s="9" t="s">
        <v>199</v>
      </c>
      <c r="DH25" s="30" t="str">
        <f t="shared" ref="DH25:DH30" si="2">CB25&amp;CC25&amp;CD25&amp;CE25&amp;CD25&amp;CF25&amp;CP25&amp;CE25&amp;CD25&amp;CF25&amp;CR25&amp;CD25&amp;CE25&amp;CD25&amp;CG25&amp;CO25&amp;CD25&amp;CE25&amp;CD25&amp;CH25&amp;CS25&amp;CD25&amp;CE25&amp;CD25&amp;CF25&amp;CT25&amp;CD25&amp;CE25&amp;CD25&amp;CI25&amp;CO25&amp;CD25&amp;CE25&amp;CD25&amp;CJ25&amp;CS25&amp;CD25&amp;CE25&amp;CD25&amp;CF25&amp;CT25&amp;CD25&amp;CE25&amp;CD25&amp;CK25&amp;CO25&amp;CD25&amp;CE25&amp;CD25&amp;CL25&amp;CS25&amp;CD25&amp;CE25&amp;CD25&amp;CF25&amp;CU25&amp;CM25&amp;CC25&amp;CD25&amp;CE25&amp;CD25&amp;CF25&amp;CV25&amp;CD25&amp;CE25&amp;CD25&amp;CG25&amp;CO25&amp;CD25&amp;CE25&amp;CD25&amp;CH25&amp;CX25&amp;CD25&amp;CE25&amp;CD25&amp;CF25&amp;CY25&amp;CD25&amp;CE25&amp;CD25&amp;CF25&amp;DB25&amp;DD25&amp;CD25&amp;CE25&amp;CD25&amp;CI25&amp;CX25&amp;CD25&amp;CE25&amp;CD25&amp;CF25&amp;CY25&amp;CD25&amp;CE25&amp;CD25&amp;CF25&amp;DB25&amp;DD25&amp;CD25&amp;CE25&amp;CD25&amp;CK25&amp;CX25&amp;CD25&amp;CE25&amp;CD25&amp;CF25&amp;CY25&amp;CD25&amp;CE25&amp;CD25&amp;CF25&amp;DB25&amp;DF25&amp;CM25&amp;CC25&amp;CD25&amp;CE25&amp;CD25&amp;CF25&amp;CV25&amp;CD25&amp;CE25&amp;CD25&amp;CG25&amp;CO25&amp;CD25&amp;CE25&amp;CD25&amp;CH25&amp;CX25&amp;CD25&amp;CE25&amp;CD25&amp;CF25&amp;CY25&amp;CD25&amp;CE25&amp;CD25&amp;CF25&amp;DB25&amp;DD25&amp;CD25&amp;CE25&amp;CD25&amp;CI25&amp;CX25&amp;CD25&amp;CE25&amp;CD25&amp;CF25&amp;CY25&amp;CD25&amp;CE25&amp;CD25&amp;CF25&amp;DB25&amp;DD25&amp;CD25&amp;CE25&amp;CD25&amp;CK25&amp;CX25&amp;CD25&amp;CE25&amp;CD25&amp;CF25&amp;CY25&amp;CD25&amp;CE25&amp;CD25&amp;CF25&amp;DB25&amp;DF25&amp;CM25&amp;CC25&amp;CD25&amp;CE25&amp;CD25&amp;CF25&amp;CW25&amp;CD25&amp;CE25&amp;CD25&amp;CG25&amp;CO25&amp;CD25&amp;CE25&amp;CD25&amp;CH25&amp;CX25&amp;CD25&amp;CE25&amp;CD25&amp;CF25&amp;CY25&amp;CD25&amp;CE25&amp;CD25&amp;CF25&amp;DB25&amp;DD25&amp;CD25&amp;CE25&amp;CD25&amp;CJ25&amp;CX25&amp;CD25&amp;CE25&amp;CD25&amp;CF25&amp;CY25&amp;CD25&amp;CE25&amp;CD25&amp;CF25&amp;DB25&amp;DD25&amp;CD25&amp;CE25&amp;CD25&amp;CK25&amp;CX25&amp;CD25&amp;CE25&amp;CD25&amp;CF25&amp;CY25&amp;CD25&amp;CE25&amp;CD25&amp;CF25&amp;DC25&amp;CD25&amp;CE25&amp;CD25&amp;CK25&amp;CQ25&amp;CC25&amp;CD25&amp;CE25&amp;CD25&amp;CK25&amp;DG25&amp;CD25&amp;CE25&amp;CD25&amp;CK25&amp;CZ25&amp;CD25&amp;CE25&amp;CD25&amp;CK25&amp;DA25&amp;CD25&amp;CE25&amp;CD25&amp;CF25&amp;CY25&amp;CD25&amp;CE25&amp;CD25&amp;CF25&amp;DE25&amp;DD25&amp;CD25&amp;CE25&amp;CD25&amp;CL25&amp;CX25&amp;CD25&amp;CE25&amp;CD25&amp;CF25&amp;CY25&amp;CD25&amp;CE25&amp;CD25&amp;CF25&amp;DB25&amp;DF25&amp;CN25</f>
        <v>OR(IF(COUNTIFS(医生!$D$7,"&lt;&gt;*午*",医生!$D$7,"&lt;&gt;")=1,COUNTIFS(医生!$D$5:$D$7,"*"&amp;医生!$D$7&amp;"*")+COUNTIFS(医生!$D$9:$D$10,"*"&amp;医生!$D$7&amp;"*")+COUNTIFS(医生!$D$13:$D$14,"*"&amp;医生!$D$7&amp;"*")&gt;1),IF(COUNTIFS(医生!$D$7,"*"&amp;"上午"&amp;"*")=1,COUNTIFS(医生!$D$5:$D$7,"*"&amp;LEFT(医生!$D$7,FIND("午",医生!$D$7)-3)&amp;"*")+COUNTIFS(医生!$D$9,"*"&amp;LEFT(医生!$D$7,FIND("午",医生!$D$7)-3)&amp;"*")+COUNTIFS(医生!$D$13,"*"&amp;LEFT(医生!$D$7,FIND("午",医生!$D$7)-3)&amp;"*")&gt;1),IF(COUNTIFS(医生!$D$7,"*"&amp;"上午"&amp;"*")=1,COUNTIFS(医生!$D$5:$D$7,"*"&amp;LEFT(医生!$D$7,FIND("午",医生!$D$7)-3)&amp;"*")+COUNTIFS(医生!$D$9,"*"&amp;LEFT(医生!$D$7,FIND("午",医生!$D$7)-3)&amp;"*")+COUNTIFS(医生!$D$13,"*"&amp;LEFT(医生!$D$7,FIND("午",医生!$D$7)-3)&amp;"*")&gt;1),IF(COUNTIFS(医生!$D$7,"*"&amp;"下午"&amp;"*")=1,COUNTIFS(医生!$D$5:$D$7,"*"&amp;LEFT(医生!$D$7,FIND("午",医生!$D$7)-3)&amp;"*")+COUNTIFS(医生!$D$10,"*"&amp;LEFT(医生!$D$7,FIND("午",医生!$D$7)-3)&amp;"*")+COUNTIFS(医生!$D$13,"*"&amp;LEFT(医生!$D$7,FIND("午",医生!$D$7)-3)&amp;"*",医生!$D$13,"&lt;&gt;*午*")+IF(COUNTIFS(医生!$D$13,"*"&amp;"午"&amp;"*"),IF(LEFT(医生!$D$13,FIND("+",医生!$D$13)-1)=LEFT(医生!$D$7,FIND("午",医生!$D$7)-3),1,0),0)+COUNTIFS(医生!$D$14,"*"&amp;LEFT(医生!$D$7,FIND("午",医生!$D$7)-3)&amp;"*")&gt;1))</v>
      </c>
      <c r="DI25" s="28"/>
      <c r="DJ25" s="4">
        <v>1</v>
      </c>
      <c r="DK25" s="9" t="s">
        <v>200</v>
      </c>
      <c r="DL25" s="9" t="s">
        <v>201</v>
      </c>
      <c r="DM25" s="6" t="s">
        <v>177</v>
      </c>
      <c r="DN25" s="26" t="s">
        <v>227</v>
      </c>
      <c r="DO25" s="26">
        <v>8</v>
      </c>
      <c r="DP25" s="26">
        <v>14</v>
      </c>
      <c r="DQ25" s="6" t="s">
        <v>179</v>
      </c>
      <c r="DR25" s="6" t="s">
        <v>202</v>
      </c>
      <c r="DS25" s="32" t="str">
        <f t="shared" ref="DS25:DS30" si="3">DK25&amp;DM25&amp;DN25&amp;DM25&amp;DP25&amp;DQ25&amp;DL25&amp;DM25&amp;DN25&amp;DM25&amp;DO25&amp;DR25</f>
        <v>COUNTIFS(医生!$D$14,医生!$D$8)&gt;0</v>
      </c>
      <c r="DX25" s="4">
        <v>1</v>
      </c>
      <c r="DY25" s="33" t="s">
        <v>176</v>
      </c>
      <c r="DZ25" s="34" t="s">
        <v>177</v>
      </c>
      <c r="EA25" s="26" t="s">
        <v>227</v>
      </c>
      <c r="EB25" s="34">
        <v>5</v>
      </c>
      <c r="EC25" s="34">
        <v>7</v>
      </c>
      <c r="ED25" s="34">
        <v>9</v>
      </c>
      <c r="EE25" s="34">
        <v>13</v>
      </c>
      <c r="EF25" s="34" t="s">
        <v>181</v>
      </c>
      <c r="EG25" s="33" t="s">
        <v>203</v>
      </c>
      <c r="EH25" s="33" t="s">
        <v>204</v>
      </c>
      <c r="EI25" s="33" t="s">
        <v>184</v>
      </c>
      <c r="EJ25" s="33" t="s">
        <v>185</v>
      </c>
      <c r="EK25" s="33" t="s">
        <v>205</v>
      </c>
      <c r="EL25" s="35" t="str">
        <f t="shared" ref="EL25:EL30" si="4">DY25&amp;DZ25&amp;EA25&amp;DZ25&amp;ED25&amp;EI25&amp;DZ25&amp;EA25&amp;DZ25&amp;EB25&amp;EF25&amp;DZ25&amp;EA25&amp;DZ25&amp;EC25&amp;EJ25&amp;DZ25&amp;EA25&amp;DZ25&amp;ED25&amp;EG25&amp;DZ25&amp;EA25&amp;DZ25&amp;EB25&amp;EF25&amp;DZ25&amp;EA25&amp;DZ25&amp;EC25&amp;EH25&amp;DZ25&amp;EA25&amp;DZ25&amp;EE25&amp;EJ25&amp;DZ25&amp;EA25&amp;DZ25&amp;ED25&amp;EK25</f>
        <v>IF(COUNTIFS(医生!$D$9,"&lt;&gt;")=1,COUNTIFS(医生!$D$5:$D$7,"*"&amp;医生!$D$9&amp;"*",医生!$D$5:$D$7,"&lt;&gt;*下午*")+COUNTIFS(医生!$D$13,"*"&amp;医生!$D$9&amp;"*")&gt;0)</v>
      </c>
      <c r="ER25" s="4">
        <v>1</v>
      </c>
      <c r="ES25" s="9" t="s">
        <v>176</v>
      </c>
      <c r="ET25" s="6" t="s">
        <v>177</v>
      </c>
      <c r="EU25" s="6" t="s">
        <v>227</v>
      </c>
      <c r="EV25" s="6">
        <v>5</v>
      </c>
      <c r="EW25" s="6">
        <v>7</v>
      </c>
      <c r="EX25" s="6">
        <v>10</v>
      </c>
      <c r="EY25" s="6">
        <v>13</v>
      </c>
      <c r="EZ25" s="6">
        <v>14</v>
      </c>
      <c r="FA25" s="6" t="s">
        <v>181</v>
      </c>
      <c r="FB25" s="9" t="s">
        <v>183</v>
      </c>
      <c r="FC25" s="9" t="s">
        <v>184</v>
      </c>
      <c r="FD25" s="9" t="s">
        <v>207</v>
      </c>
      <c r="FE25" s="9" t="s">
        <v>203</v>
      </c>
      <c r="FF25" s="9" t="s">
        <v>208</v>
      </c>
      <c r="FG25" s="9" t="s">
        <v>185</v>
      </c>
      <c r="FH25" s="9" t="s">
        <v>209</v>
      </c>
      <c r="FI25" s="9" t="s">
        <v>210</v>
      </c>
      <c r="FJ25" s="9" t="s">
        <v>190</v>
      </c>
      <c r="FK25" s="9" t="s">
        <v>192</v>
      </c>
      <c r="FL25" s="9" t="s">
        <v>211</v>
      </c>
      <c r="FM25" s="36" t="str">
        <f t="shared" ref="FM25:FM30" si="5">ES25&amp;ET25&amp;EU25&amp;ET25&amp;EX25&amp;FC25&amp;ET25&amp;EU25&amp;ET25&amp;EV25&amp;FA25&amp;ET25&amp;EU25&amp;ET25&amp;EW25&amp;FG25&amp;ET25&amp;EU25&amp;ET25&amp;EX25&amp;FE25&amp;ET25&amp;EU25&amp;ET25&amp;EV25&amp;FA25&amp;ET25&amp;EU25&amp;ET25&amp;EW25&amp;FI25&amp;ET25&amp;EU25&amp;ET25&amp;EZ25&amp;FF25&amp;ET25&amp;EU25&amp;ET25&amp;EX25&amp;FH25&amp;ET25&amp;EU25&amp;ET25&amp;EY25&amp;FG25&amp;ET25&amp;EU25&amp;ET25&amp;EX25&amp;FE25&amp;ET25&amp;EU25&amp;ET25&amp;EY25&amp;FB25&amp;ES25&amp;ET25&amp;EU25&amp;ET25&amp;EY25&amp;FD25&amp;ET25&amp;EU25&amp;ET25&amp;EX25&amp;FJ25&amp;ET25&amp;EU25&amp;ET25&amp;EY25&amp;FK25&amp;ET25&amp;EU25&amp;ET25&amp;EY25&amp;FL25</f>
        <v>IF(COUNTIFS(医生!$D$10,"&lt;&gt;")=1,COUNTIFS(医生!$D$5:$D$7,"*"&amp;医生!$D$10&amp;"*",医生!$D$5:$D$7,"&lt;&gt;*上午*")+COUNTIFS(医生!$D$14,医生!$D$10)+COUNTIFS(医生!$D$13,"*"&amp;医生!$D$10&amp;"*",医生!$D$13,"&lt;&gt;*午*")+IF(COUNTIFS(医生!$D$13,"*"&amp;"午"&amp;"*"),COUNTIFS(医生!$D$10,"*"&amp;LEFT(医生!$D$13,FIND("+",医生!$D$13)-1)&amp;"*"))&gt;0)</v>
      </c>
      <c r="FQ25" s="27">
        <v>1</v>
      </c>
      <c r="FR25" s="37" t="s">
        <v>175</v>
      </c>
      <c r="FS25" s="22" t="s">
        <v>176</v>
      </c>
      <c r="FT25" s="38" t="s">
        <v>177</v>
      </c>
      <c r="FU25" s="26" t="s">
        <v>227</v>
      </c>
      <c r="FV25" s="38">
        <v>5</v>
      </c>
      <c r="FW25" s="38">
        <v>7</v>
      </c>
      <c r="FX25" s="38">
        <v>9</v>
      </c>
      <c r="FY25" s="38">
        <v>10</v>
      </c>
      <c r="FZ25" s="38">
        <v>13</v>
      </c>
      <c r="GA25" s="38" t="s">
        <v>179</v>
      </c>
      <c r="GB25" s="38" t="s">
        <v>180</v>
      </c>
      <c r="GC25" s="38" t="s">
        <v>181</v>
      </c>
      <c r="GD25" s="22" t="s">
        <v>213</v>
      </c>
      <c r="GE25" s="22" t="s">
        <v>214</v>
      </c>
      <c r="GF25" s="22" t="s">
        <v>208</v>
      </c>
      <c r="GG25" s="22" t="s">
        <v>215</v>
      </c>
      <c r="GH25" s="22" t="s">
        <v>216</v>
      </c>
      <c r="GI25" s="22" t="s">
        <v>217</v>
      </c>
      <c r="GJ25" s="22" t="s">
        <v>218</v>
      </c>
      <c r="GK25" s="22" t="s">
        <v>185</v>
      </c>
      <c r="GL25" s="22" t="s">
        <v>186</v>
      </c>
      <c r="GM25" s="22" t="s">
        <v>219</v>
      </c>
      <c r="GN25" s="22" t="s">
        <v>220</v>
      </c>
      <c r="GO25" s="22" t="s">
        <v>221</v>
      </c>
      <c r="GP25" s="22" t="s">
        <v>222</v>
      </c>
      <c r="GQ25" s="22" t="s">
        <v>223</v>
      </c>
      <c r="GR25" s="22" t="s">
        <v>188</v>
      </c>
      <c r="GS25" s="22" t="s">
        <v>190</v>
      </c>
      <c r="GT25" s="22" t="s">
        <v>191</v>
      </c>
      <c r="GU25" s="22" t="s">
        <v>192</v>
      </c>
      <c r="GV25" s="22" t="s">
        <v>191</v>
      </c>
      <c r="GW25" s="22" t="s">
        <v>224</v>
      </c>
      <c r="GX25" s="22" t="s">
        <v>225</v>
      </c>
      <c r="GY25" s="22" t="s">
        <v>226</v>
      </c>
      <c r="GZ25" s="39" t="str">
        <f t="shared" ref="GZ25:GZ30" si="6">FR25&amp;FS25&amp;FT25&amp;FU25&amp;FT25&amp;FZ25&amp;GE25&amp;FT25&amp;FU25&amp;FT25&amp;FZ25&amp;GG25&amp;FT25&amp;FU25&amp;FT25&amp;FV25&amp;GC25&amp;FT25&amp;FU25&amp;FT25&amp;FW25&amp;GK25&amp;FT25&amp;FU25&amp;FT25&amp;FZ25&amp;GL25&amp;FT25&amp;FU25&amp;FT25&amp;FZ25&amp;GF25&amp;FT25&amp;FU25&amp;FT25&amp;FX25&amp;GF25&amp;FT25&amp;FU25&amp;FT25&amp;FX25&amp;GJ25&amp;FT25&amp;FU25&amp;FT25&amp;FZ25&amp;GF25&amp;FT25&amp;FU25&amp;FT25&amp;FY25&amp;GF25&amp;FT25&amp;FU25&amp;FT25&amp;FY25&amp;GI25&amp;GA25&amp;FS25&amp;FT25&amp;FU25&amp;FT25&amp;FZ25&amp;GH25&amp;FT25&amp;FU25&amp;FT25&amp;FZ25&amp;GD25&amp;FT25&amp;FU25&amp;FT25&amp;FV25&amp;GC25&amp;FT25&amp;FU25&amp;FT25&amp;FW25&amp;GS25&amp;FT25&amp;FU25&amp;FT25&amp;FZ25&amp;GU25&amp;FT25&amp;FU25&amp;FT25&amp;FZ25&amp;GM25&amp;FT25&amp;FU25&amp;FT25&amp;FV25&amp;GC25&amp;FT25&amp;FU25&amp;FT25&amp;FW25&amp;GO25&amp;FT25&amp;FU25&amp;FT25&amp;FZ25&amp;GU25&amp;FT25&amp;FU25&amp;FT25&amp;FZ25&amp;GW25&amp;FT25&amp;FU25&amp;FT25&amp;FX25&amp;GC25&amp;FT25&amp;FU25&amp;FT25&amp;FY25&amp;GS25&amp;FT25&amp;FU25&amp;FT25&amp;FZ25&amp;GU25&amp;FT25&amp;FU25&amp;FT25&amp;FZ25&amp;GM25&amp;FT25&amp;FU25&amp;FT25&amp;FX25&amp;GC25&amp;FT25&amp;FU25&amp;FT25&amp;FY25&amp;GO25&amp;FT25&amp;FU25&amp;FT25&amp;FZ25&amp;GU25&amp;FT25&amp;FU25&amp;FT25&amp;FZ25&amp;GX25&amp;GA25&amp;FS25&amp;FT25&amp;FU25&amp;FT25&amp;FZ25&amp;GR25&amp;FT25&amp;FU25&amp;FT25&amp;FV25&amp;GC25&amp;FT25&amp;FU25&amp;FT25&amp;FW25&amp;GS25&amp;FT25&amp;FU25&amp;FT25&amp;FZ25&amp;GU25&amp;FT25&amp;FU25&amp;FT25&amp;FZ25&amp;GM25&amp;FT25&amp;FU25&amp;FT25&amp;FX25&amp;GC25&amp;FT25&amp;FU25&amp;FT25&amp;FY25&amp;GS25&amp;FT25&amp;FU25&amp;FT25&amp;FZ25&amp;GU25&amp;FT25&amp;FU25&amp;FT25&amp;FZ25&amp;GN25&amp;GA25&amp;FS25&amp;FT25&amp;FU25&amp;FT25&amp;FZ25&amp;GR25&amp;FT25&amp;FU25&amp;FT25&amp;FV25&amp;GC25&amp;FT25&amp;FU25&amp;FT25&amp;FW25&amp;GQ25&amp;FT25&amp;FU25&amp;FT25&amp;FV25&amp;GC25&amp;FT25&amp;FU25&amp;FT25&amp;FW25&amp;GP25&amp;FT25&amp;FU25&amp;FT25&amp;FZ25&amp;GV25&amp;FT25&amp;FU25&amp;FT25&amp;FZ25&amp;GY25&amp;FT25&amp;FU25&amp;FT25&amp;FZ25&amp;GW25&amp;FT25&amp;FU25&amp;FT25&amp;FX25&amp;GP25&amp;FT25&amp;FU25&amp;FT25&amp;FZ25&amp;GT25&amp;FT25&amp;FU25&amp;FT25&amp;FZ25&amp;GY25&amp;FT25&amp;FU25&amp;FT25&amp;FZ25&amp;GX25&amp;GB25</f>
        <v>OR(IF(COUNTIFS(医生!$D$13,"&lt;&gt;",医生!$D$13,"&lt;&gt;*+*")=1,COUNTIFS(医生!$D$5:$D$7,"*"&amp;医生!$D$13&amp;"*")+COUNTIFS(医生!$D$13,医生!$D$9,医生!$D$9,"&lt;&gt;")+COUNTIFS(医生!$D$13,医生!$D$10,医生!$D$10,"&lt;&gt;")&gt;0),IF(COUNTIFS(医生!$D$13,"*"&amp;"+"&amp;"*",医生!$D$13,"&lt;&gt;*午*")=1,COUNTIFS(医生!$D$5:$D$7,"*"&amp;LEFT(医生!$D$13,FIND("+",医生!$D$13)-1)&amp;"*")+COUNTIFS(医生!$D$5:$D$7,"*"&amp;MID(医生!$D$13,FIND("+",医生!$D$13)+1,3)&amp;"*")+COUNTIFS(医生!$D$9:$D$10,"*"&amp;LEFT(医生!$D$13,FIND("+",医生!$D$13)-1)&amp;"*")+COUNTIFS(医生!$D$9:$D$10,"*"&amp;MID(医生!$D$13,FIND("+",医生!$D$13)+1,3)&amp;"*")&gt;0),IF(COUNTIFS(医生!$D$13,"*"&amp;"上午"&amp;"*")=1,COUNTIFS(医生!$D$5:$D$7,"*"&amp;LEFT(医生!$D$13,FIND("+",医生!$D$13)-1)&amp;"*")+COUNTIFS(医生!$D$9:$D$10,"*"&amp;LEFT(医生!$D$13,FIND("+",医生!$D$13)-1)&amp;"*")&gt;0),IF(COUNTIFS(医生!$D$13,"*"&amp;"上午"&amp;"*")=1,COUNTIFS(医生!$D$5:$D$7,"&lt;&gt;*下午*",医生!$D$5:$D$7,"*"&amp;MID(LEFT(医生!$D$13,FIND("午",医生!$D$13)-3),FIND("+",医生!$D$13)+1,3)&amp;"*")+COUNTIFS(医生!$D$9,"*"&amp;MID(LEFT(医生!$D$13,FIND("午",医生!$D$13)-3),FIND("+",医生!$D$13)+1,3)&amp;"*")&gt;0))</v>
      </c>
      <c r="HD25" s="41">
        <v>1</v>
      </c>
      <c r="HE25" s="40" t="s">
        <v>175</v>
      </c>
      <c r="HF25" s="40" t="s">
        <v>179</v>
      </c>
      <c r="HG25" s="40" t="s">
        <v>180</v>
      </c>
      <c r="HH25" s="33" t="s">
        <v>176</v>
      </c>
      <c r="HI25" s="34" t="s">
        <v>177</v>
      </c>
      <c r="HJ25" s="26" t="s">
        <v>227</v>
      </c>
      <c r="HK25" s="42" t="s">
        <v>235</v>
      </c>
      <c r="HL25" s="34">
        <v>5</v>
      </c>
      <c r="HM25" s="34">
        <v>7</v>
      </c>
      <c r="HN25" s="34">
        <v>8</v>
      </c>
      <c r="HO25" s="34">
        <v>10</v>
      </c>
      <c r="HP25" s="34">
        <v>14</v>
      </c>
      <c r="HQ25" s="34"/>
      <c r="HR25" s="34"/>
      <c r="HS25" s="34">
        <v>9</v>
      </c>
      <c r="HT25" s="34">
        <v>13</v>
      </c>
      <c r="HU25" s="34" t="s">
        <v>181</v>
      </c>
      <c r="HV25" s="33" t="s">
        <v>184</v>
      </c>
      <c r="HW25" s="33" t="s">
        <v>203</v>
      </c>
      <c r="HX25" s="33" t="s">
        <v>186</v>
      </c>
      <c r="HY25" s="33" t="s">
        <v>214</v>
      </c>
      <c r="HZ25" s="33" t="s">
        <v>208</v>
      </c>
      <c r="IA25" s="33" t="s">
        <v>185</v>
      </c>
      <c r="IB25" s="33" t="s">
        <v>209</v>
      </c>
      <c r="IC25" s="33" t="s">
        <v>210</v>
      </c>
      <c r="ID25" s="33" t="s">
        <v>205</v>
      </c>
      <c r="IE25" s="33" t="s">
        <v>228</v>
      </c>
      <c r="IF25" s="9" t="str">
        <f t="shared" ref="IF25:IF29" si="7">HE25&amp;HH25&amp;HI25&amp;HJ25&amp;HI25&amp;HP25&amp;HV25&amp;HI25&amp;HJ25&amp;HI25&amp;HL25&amp;HU25&amp;HI25&amp;HJ25&amp;HI25&amp;HM25&amp;IA25&amp;HI25&amp;HJ25&amp;HI25&amp;HP25&amp;HW25&amp;HI25&amp;HJ25&amp;HI25&amp;HL25&amp;HU25&amp;HI25&amp;HJ25&amp;HI25&amp;HM25&amp;HY25&amp;HI25&amp;HJ25&amp;HI25&amp;HL25&amp;HU25&amp;HI25&amp;HJ25&amp;HI25&amp;HM25&amp;IC25&amp;HI25&amp;HJ25&amp;HI25&amp;HN25&amp;HZ25&amp;HI25&amp;HJ25&amp;HI25&amp;HP25&amp;IB25&amp;HI25&amp;HJ25&amp;HI25&amp;HO25&amp;HZ25&amp;HI25&amp;HJ25&amp;HI25&amp;HP25&amp;IE25&amp;HF25&amp;HH25&amp;HI25&amp;HJ25&amp;HI25&amp;HP25&amp;HV25&amp;HI25&amp;HK25&amp;HI25&amp;HL25&amp;HU25&amp;HI25&amp;HK25&amp;HI25&amp;HM25&amp;IA25&amp;HI25&amp;HJ25&amp;HI25&amp;HP25&amp;HX25&amp;HI25&amp;HK25&amp;HI25&amp;HS25&amp;HU25&amp;HI25&amp;HK25&amp;HI25&amp;HT25&amp;IA25&amp;HI25&amp;HJ25&amp;HI25&amp;HP25&amp;ID25&amp;HG25</f>
        <v>OR(IF(COUNTIFS(医生!$D$14,"&lt;&gt;")=1,COUNTIFS(医生!$D$5:$D$7,"*"&amp;医生!$D$14&amp;"*",医生!$D$5:$D$7,"&lt;&gt;",医生!$D$5:$D$7,"&lt;&gt;*上午*")+COUNTIFS(医生!$D$8,医生!$D$14)+COUNTIFS(医生!$D$10,医生!$D$14)&gt;0),IF(COUNTIFS(医生!$D$14,"&lt;&gt;")=1,COUNTIFS(医生!$E$5:$E$7,"*"&amp;医生!$D$14&amp;"*")+COUNTIFS(医生!$E$9:$E$13,"*"&amp;医生!$D$14&amp;"*")&gt;0))</v>
      </c>
      <c r="IG25" s="45"/>
      <c r="IH25" s="45"/>
      <c r="II25" s="28"/>
      <c r="IJ25" s="4">
        <v>1</v>
      </c>
      <c r="IK25" s="9" t="s">
        <v>176</v>
      </c>
      <c r="IL25" s="6" t="s">
        <v>177</v>
      </c>
      <c r="IM25" s="6" t="s">
        <v>178</v>
      </c>
      <c r="IN25" s="6" t="s">
        <v>227</v>
      </c>
      <c r="IO25" s="6" t="s">
        <v>235</v>
      </c>
      <c r="IP25" s="6">
        <v>5</v>
      </c>
      <c r="IQ25" s="6">
        <v>7</v>
      </c>
      <c r="IR25" s="6">
        <v>9</v>
      </c>
      <c r="IS25" s="6">
        <v>13</v>
      </c>
      <c r="IT25" s="6">
        <v>14</v>
      </c>
      <c r="IU25" s="6"/>
      <c r="IV25" s="6"/>
      <c r="IW25" s="6"/>
      <c r="IX25" s="6"/>
      <c r="IY25" s="6" t="s">
        <v>181</v>
      </c>
      <c r="IZ25" s="9" t="s">
        <v>184</v>
      </c>
      <c r="JA25" s="9" t="s">
        <v>185</v>
      </c>
      <c r="JB25" s="9" t="s">
        <v>186</v>
      </c>
      <c r="JC25" s="9" t="s">
        <v>230</v>
      </c>
      <c r="JD25" s="47" t="str">
        <f t="shared" ref="JD25:JD29" si="8">IK25&amp;IL25&amp;IN25&amp;IL25&amp;IT25&amp;IZ25&amp;IL25&amp;IO25&amp;IL25&amp;IP25&amp;IY25&amp;IL25&amp;IO25&amp;IL25&amp;IQ25&amp;JA25&amp;IL25&amp;IN25&amp;IL25&amp;IT25&amp;JB25&amp;IL25&amp;IO25&amp;IL25&amp;IR25&amp;IY25&amp;IL25&amp;IO25&amp;IL25&amp;IS25&amp;JA25&amp;IL25&amp;IN25&amp;IL25&amp;IT25&amp;JC25</f>
        <v>IF(COUNTIFS(医生!$D$14,"&lt;&gt;")=1,COUNTIFS(医生!$E$5:$E$7,"*"&amp;医生!$D$14&amp;"*")+COUNTIFS(医生!$E$9:$E$13,"*"&amp;医生!$D$14&amp;"*")&lt;1)</v>
      </c>
      <c r="JF25" s="4">
        <v>1</v>
      </c>
      <c r="JG25" s="9" t="s">
        <v>176</v>
      </c>
      <c r="JH25" s="6" t="s">
        <v>177</v>
      </c>
      <c r="JI25" s="6" t="s">
        <v>178</v>
      </c>
      <c r="JJ25" s="6" t="s">
        <v>227</v>
      </c>
      <c r="JK25" s="6" t="s">
        <v>235</v>
      </c>
      <c r="JL25" s="6">
        <v>5</v>
      </c>
      <c r="JM25" s="6">
        <v>7</v>
      </c>
      <c r="JN25" s="6">
        <v>9</v>
      </c>
      <c r="JO25" s="6">
        <v>13</v>
      </c>
      <c r="JP25" s="6">
        <v>14</v>
      </c>
      <c r="JQ25" s="6"/>
      <c r="JR25" s="6"/>
      <c r="JS25" s="6"/>
      <c r="JT25" s="6"/>
      <c r="JU25" s="6" t="s">
        <v>181</v>
      </c>
      <c r="JV25" s="9" t="s">
        <v>184</v>
      </c>
      <c r="JW25" s="9" t="s">
        <v>185</v>
      </c>
      <c r="JX25" s="9" t="s">
        <v>186</v>
      </c>
      <c r="JY25" s="9" t="s">
        <v>230</v>
      </c>
      <c r="JZ25" s="47" t="str">
        <f t="shared" ref="JZ25:JZ30" si="9">JG25&amp;JH25&amp;JI25&amp;JH25&amp;JP25&amp;JV25&amp;JH25&amp;JJ25&amp;JH25&amp;JL25&amp;JU25&amp;JH25&amp;JJ25&amp;JH25&amp;JM25&amp;JW25&amp;JH25&amp;JI25&amp;JH25&amp;JP25&amp;JX25&amp;JH25&amp;JJ25&amp;JH25&amp;JN25&amp;JU25&amp;JH25&amp;JJ25&amp;JH25&amp;JO25&amp;JW25&amp;JH25&amp;JI25&amp;JH25&amp;JP25&amp;JY25</f>
        <v>IF(COUNTIFS(医生!$C$14,"&lt;&gt;")=1,COUNTIFS(医生!$D$5:$D$7,"*"&amp;医生!$C$14&amp;"*")+COUNTIFS(医生!$D$9:$D$13,"*"&amp;医生!$C$14&amp;"*")&lt;1)</v>
      </c>
    </row>
    <row r="26" spans="1:286" ht="145.69999999999999" customHeight="1" x14ac:dyDescent="0.2">
      <c r="A26" s="1" t="s">
        <v>236</v>
      </c>
      <c r="B26" s="122"/>
      <c r="C26" s="123"/>
      <c r="D26" s="9" t="s">
        <v>237</v>
      </c>
      <c r="E26" s="16" t="s">
        <v>238</v>
      </c>
      <c r="F26" s="128"/>
      <c r="G26" s="16" t="str">
        <f>K24&amp;L24&amp;M24&amp;L24&amp;N24&amp;AE24&amp;L24&amp;M24&amp;L24&amp;O24&amp;W24&amp;L24&amp;M24&amp;L24&amp;P24&amp;AF24&amp;L24&amp;M24&amp;L24&amp;N24&amp;AG24&amp;L24&amp;M24&amp;L24&amp;N24&amp;AJ24&amp;AL24&amp;L24&amp;M24&amp;L24&amp;R24&amp;AF24&amp;L24&amp;M24&amp;L24&amp;N24&amp;AG24&amp;L24&amp;M24&amp;L24&amp;N24&amp;AJ24&amp;AL24&amp;L24&amp;M24&amp;L24&amp;S24&amp;AF24&amp;L24&amp;M24&amp;L24&amp;N24&amp;AG24&amp;L24&amp;M24&amp;L24&amp;N24&amp;AK24&amp;L24&amp;M24&amp;L24&amp;S24&amp;Y24&amp;K24&amp;L24&amp;M24&amp;L24&amp;S24&amp;AO24&amp;L24&amp;M24&amp;L24&amp;S24&amp;AH24&amp;L24&amp;M24&amp;L24&amp;S24&amp;AI24&amp;L24&amp;M24&amp;L24&amp;N24&amp;AG24&amp;L24&amp;M24&amp;L24&amp;N24&amp;AM24&amp;AL24&amp;L24&amp;M24&amp;L24&amp;T24&amp;AF24&amp;L24&amp;M24&amp;L24&amp;N24&amp;AG24&amp;L24&amp;M24&amp;L24&amp;N24&amp;AJ24&amp;AN24</f>
        <v>IF(COUNTIFS(医生!$C$5,"*"&amp;"下午"&amp;"*")=1,COUNTIFS(医生!$C$5:$C$7,"*"&amp;LEFT(医生!$C$5,FIND("午",医生!$C$5)-3)&amp;"*")+COUNTIFS(医生!$C$10,"*"&amp;LEFT(医生!$C$5,FIND("午",医生!$C$5)-3)&amp;"*")+COUNTIFS(医生!$C$13,"*"&amp;LEFT(医生!$C$5,FIND("午",医生!$C$5)-3)&amp;"*",医生!$C$13,"&lt;&gt;*午*")+IF(COUNTIFS(医生!$C$13,"*"&amp;"午"&amp;"*"),IF(LEFT(医生!$C$13,FIND("+",医生!$C$13)-1)=LEFT(医生!$C$5,FIND("午",医生!$C$5)-3),1,0),0)+COUNTIFS(医生!$C$14,"*"&amp;LEFT(医生!$C$5,FIND("午",医生!$C$5)-3)&amp;"*")&gt;1)</v>
      </c>
      <c r="I26" s="27"/>
      <c r="J26" s="6" t="s">
        <v>175</v>
      </c>
      <c r="K26" s="9" t="s">
        <v>176</v>
      </c>
      <c r="L26" s="6" t="s">
        <v>177</v>
      </c>
      <c r="M26" s="6" t="s">
        <v>235</v>
      </c>
      <c r="N26" s="26">
        <v>5</v>
      </c>
      <c r="O26" s="26">
        <v>5</v>
      </c>
      <c r="P26" s="26">
        <v>7</v>
      </c>
      <c r="Q26" s="26">
        <v>9</v>
      </c>
      <c r="R26" s="26">
        <v>10</v>
      </c>
      <c r="S26" s="26">
        <v>13</v>
      </c>
      <c r="T26" s="26">
        <v>14</v>
      </c>
      <c r="U26" s="6" t="s">
        <v>179</v>
      </c>
      <c r="V26" s="6" t="s">
        <v>180</v>
      </c>
      <c r="W26" s="6" t="s">
        <v>181</v>
      </c>
      <c r="X26" s="9" t="s">
        <v>182</v>
      </c>
      <c r="Y26" s="9" t="s">
        <v>183</v>
      </c>
      <c r="Z26" s="9" t="s">
        <v>184</v>
      </c>
      <c r="AA26" s="9" t="s">
        <v>185</v>
      </c>
      <c r="AB26" s="9" t="s">
        <v>186</v>
      </c>
      <c r="AC26" s="9" t="s">
        <v>187</v>
      </c>
      <c r="AD26" s="9" t="s">
        <v>188</v>
      </c>
      <c r="AE26" s="9" t="s">
        <v>189</v>
      </c>
      <c r="AF26" s="9" t="s">
        <v>190</v>
      </c>
      <c r="AG26" s="9" t="s">
        <v>191</v>
      </c>
      <c r="AH26" s="9" t="s">
        <v>192</v>
      </c>
      <c r="AI26" s="9" t="s">
        <v>193</v>
      </c>
      <c r="AJ26" s="9" t="s">
        <v>194</v>
      </c>
      <c r="AK26" s="9" t="s">
        <v>195</v>
      </c>
      <c r="AL26" s="9" t="s">
        <v>196</v>
      </c>
      <c r="AM26" s="9" t="s">
        <v>197</v>
      </c>
      <c r="AN26" s="9" t="s">
        <v>198</v>
      </c>
      <c r="AO26" s="9" t="s">
        <v>199</v>
      </c>
      <c r="AP26" s="19" t="str">
        <f t="shared" si="0"/>
        <v>OR(IF(COUNTIFS(医生!$E$5,"&lt;&gt;*午*",医生!$E$5,"&lt;&gt;")=1,COUNTIFS(医生!$E$5:$E$7,"*"&amp;医生!$E$5&amp;"*")+COUNTIFS(医生!$E$9:$E$10,"*"&amp;医生!$E$5&amp;"*")+COUNTIFS(医生!$E$13:$E$14,"*"&amp;医生!$E$5&amp;"*")&gt;1),IF(COUNTIFS(医生!$E$5,"*"&amp;"上午"&amp;"*")=1,COUNTIFS(医生!$E$5:$E$7,"*"&amp;LEFT(医生!$E$5,FIND("午",医生!$E$5)-3)&amp;"*")+COUNTIFS(医生!$E$9,"*"&amp;LEFT(医生!$E$5,FIND("午",医生!$E$5)-3)&amp;"*")+COUNTIFS(医生!$E$13,"*"&amp;LEFT(医生!$E$5,FIND("午",医生!$E$5)-3)&amp;"*")&gt;1),IF(COUNTIFS(医生!$E$5,"*"&amp;"上午"&amp;"*")=1,COUNTIFS(医生!$E$5:$E$7,"*"&amp;LEFT(医生!$E$5,FIND("午",医生!$E$5)-3)&amp;"*")+COUNTIFS(医生!$E$9,"*"&amp;LEFT(医生!$E$5,FIND("午",医生!$E$5)-3)&amp;"*")+COUNTIFS(医生!$E$13,"*"&amp;LEFT(医生!$E$5,FIND("午",医生!$E$5)-3)&amp;"*")&gt;1),IF(COUNTIFS(医生!$E$5,"*"&amp;"下午"&amp;"*")=1,COUNTIFS(医生!$E$5:$E$7,"*"&amp;LEFT(医生!$E$5,FIND("午",医生!$E$5)-3)&amp;"*")+COUNTIFS(医生!$E$10,"*"&amp;LEFT(医生!$E$5,FIND("午",医生!$E$5)-3)&amp;"*")+COUNTIFS(医生!$E$13,"*"&amp;LEFT(医生!$E$5,FIND("午",医生!$E$5)-3)&amp;"*",医生!$E$13,"&lt;&gt;*午*")+IF(COUNTIFS(医生!$E$13,"*"&amp;"午"&amp;"*"),IF(LEFT(医生!$E$13,FIND("+",医生!$E$13)-1)=LEFT(医生!$E$5,FIND("午",医生!$E$5)-3),1,0),0)+COUNTIFS(医生!$E$14,"*"&amp;LEFT(医生!$E$5,FIND("午",医生!$E$5)-3)&amp;"*")&gt;1))</v>
      </c>
      <c r="AR26" s="27"/>
      <c r="AS26" s="6" t="s">
        <v>175</v>
      </c>
      <c r="AT26" s="9" t="s">
        <v>176</v>
      </c>
      <c r="AU26" s="6" t="s">
        <v>177</v>
      </c>
      <c r="AV26" s="6" t="s">
        <v>235</v>
      </c>
      <c r="AW26" s="26">
        <v>6</v>
      </c>
      <c r="AX26" s="26">
        <v>5</v>
      </c>
      <c r="AY26" s="26">
        <v>7</v>
      </c>
      <c r="AZ26" s="26">
        <v>9</v>
      </c>
      <c r="BA26" s="26">
        <v>10</v>
      </c>
      <c r="BB26" s="26">
        <v>13</v>
      </c>
      <c r="BC26" s="26">
        <v>14</v>
      </c>
      <c r="BD26" s="6" t="s">
        <v>179</v>
      </c>
      <c r="BE26" s="6" t="s">
        <v>180</v>
      </c>
      <c r="BF26" s="6" t="s">
        <v>181</v>
      </c>
      <c r="BG26" s="9" t="s">
        <v>182</v>
      </c>
      <c r="BH26" s="9" t="s">
        <v>183</v>
      </c>
      <c r="BI26" s="9" t="s">
        <v>184</v>
      </c>
      <c r="BJ26" s="9" t="s">
        <v>185</v>
      </c>
      <c r="BK26" s="9" t="s">
        <v>186</v>
      </c>
      <c r="BL26" s="9" t="s">
        <v>187</v>
      </c>
      <c r="BM26" s="9" t="s">
        <v>188</v>
      </c>
      <c r="BN26" s="9" t="s">
        <v>189</v>
      </c>
      <c r="BO26" s="9" t="s">
        <v>190</v>
      </c>
      <c r="BP26" s="9" t="s">
        <v>191</v>
      </c>
      <c r="BQ26" s="9" t="s">
        <v>192</v>
      </c>
      <c r="BR26" s="9" t="s">
        <v>193</v>
      </c>
      <c r="BS26" s="9" t="s">
        <v>194</v>
      </c>
      <c r="BT26" s="9" t="s">
        <v>195</v>
      </c>
      <c r="BU26" s="9" t="s">
        <v>196</v>
      </c>
      <c r="BV26" s="9" t="s">
        <v>197</v>
      </c>
      <c r="BW26" s="9" t="s">
        <v>198</v>
      </c>
      <c r="BX26" s="9" t="s">
        <v>199</v>
      </c>
      <c r="BY26" s="29" t="str">
        <f t="shared" si="1"/>
        <v>OR(IF(COUNTIFS(医生!$E$6,"&lt;&gt;*午*",医生!$E$6,"&lt;&gt;")=1,COUNTIFS(医生!$E$5:$E$7,"*"&amp;医生!$E$6&amp;"*")+COUNTIFS(医生!$E$9:$E$10,"*"&amp;医生!$E$6&amp;"*")+COUNTIFS(医生!$E$13:$E$14,"*"&amp;医生!$E$6&amp;"*")&gt;1),IF(COUNTIFS(医生!$E$6,"*"&amp;"上午"&amp;"*")=1,COUNTIFS(医生!$E$5:$E$7,"*"&amp;LEFT(医生!$E$6,FIND("午",医生!$E$6)-3)&amp;"*")+COUNTIFS(医生!$E$9,"*"&amp;LEFT(医生!$E$6,FIND("午",医生!$E$6)-3)&amp;"*")+COUNTIFS(医生!$E$13,"*"&amp;LEFT(医生!$E$6,FIND("午",医生!$E$6)-3)&amp;"*")&gt;1),IF(COUNTIFS(医生!$E$6,"*"&amp;"上午"&amp;"*")=1,COUNTIFS(医生!$E$5:$E$7,"*"&amp;LEFT(医生!$E$6,FIND("午",医生!$E$6)-3)&amp;"*")+COUNTIFS(医生!$E$9,"*"&amp;LEFT(医生!$E$6,FIND("午",医生!$E$6)-3)&amp;"*")+COUNTIFS(医生!$E$13,"*"&amp;LEFT(医生!$E$6,FIND("午",医生!$E$6)-3)&amp;"*")&gt;1),IF(COUNTIFS(医生!$E$6,"*"&amp;"下午"&amp;"*")=1,COUNTIFS(医生!$E$5:$E$7,"*"&amp;LEFT(医生!$E$6,FIND("午",医生!$E$6)-3)&amp;"*")+COUNTIFS(医生!$E$10,"*"&amp;LEFT(医生!$E$6,FIND("午",医生!$E$6)-3)&amp;"*")+COUNTIFS(医生!$E$13,"*"&amp;LEFT(医生!$E$6,FIND("午",医生!$E$6)-3)&amp;"*",医生!$E$13,"&lt;&gt;*午*")+IF(COUNTIFS(医生!$E$13,"*"&amp;"午"&amp;"*"),IF(LEFT(医生!$E$13,FIND("+",医生!$E$13)-1)=LEFT(医生!$E$6,FIND("午",医生!$E$6)-3),1,0),0)+COUNTIFS(医生!$E$14,"*"&amp;LEFT(医生!$E$6,FIND("午",医生!$E$6)-3)&amp;"*")&gt;1))</v>
      </c>
      <c r="CA26" s="27"/>
      <c r="CB26" s="6" t="s">
        <v>175</v>
      </c>
      <c r="CC26" s="9" t="s">
        <v>176</v>
      </c>
      <c r="CD26" s="6" t="s">
        <v>177</v>
      </c>
      <c r="CE26" s="6" t="s">
        <v>235</v>
      </c>
      <c r="CF26" s="26">
        <v>7</v>
      </c>
      <c r="CG26" s="26">
        <v>5</v>
      </c>
      <c r="CH26" s="26">
        <v>7</v>
      </c>
      <c r="CI26" s="26">
        <v>9</v>
      </c>
      <c r="CJ26" s="26">
        <v>10</v>
      </c>
      <c r="CK26" s="26">
        <v>13</v>
      </c>
      <c r="CL26" s="26">
        <v>14</v>
      </c>
      <c r="CM26" s="6" t="s">
        <v>179</v>
      </c>
      <c r="CN26" s="6" t="s">
        <v>180</v>
      </c>
      <c r="CO26" s="6" t="s">
        <v>181</v>
      </c>
      <c r="CP26" s="9" t="s">
        <v>182</v>
      </c>
      <c r="CQ26" s="9" t="s">
        <v>183</v>
      </c>
      <c r="CR26" s="9" t="s">
        <v>184</v>
      </c>
      <c r="CS26" s="9" t="s">
        <v>185</v>
      </c>
      <c r="CT26" s="9" t="s">
        <v>186</v>
      </c>
      <c r="CU26" s="9" t="s">
        <v>187</v>
      </c>
      <c r="CV26" s="9" t="s">
        <v>188</v>
      </c>
      <c r="CW26" s="9" t="s">
        <v>189</v>
      </c>
      <c r="CX26" s="9" t="s">
        <v>190</v>
      </c>
      <c r="CY26" s="9" t="s">
        <v>191</v>
      </c>
      <c r="CZ26" s="9" t="s">
        <v>192</v>
      </c>
      <c r="DA26" s="9" t="s">
        <v>193</v>
      </c>
      <c r="DB26" s="9" t="s">
        <v>194</v>
      </c>
      <c r="DC26" s="9" t="s">
        <v>195</v>
      </c>
      <c r="DD26" s="9" t="s">
        <v>196</v>
      </c>
      <c r="DE26" s="9" t="s">
        <v>197</v>
      </c>
      <c r="DF26" s="9" t="s">
        <v>198</v>
      </c>
      <c r="DG26" s="9" t="s">
        <v>199</v>
      </c>
      <c r="DH26" s="30" t="str">
        <f t="shared" si="2"/>
        <v>OR(IF(COUNTIFS(医生!$E$7,"&lt;&gt;*午*",医生!$E$7,"&lt;&gt;")=1,COUNTIFS(医生!$E$5:$E$7,"*"&amp;医生!$E$7&amp;"*")+COUNTIFS(医生!$E$9:$E$10,"*"&amp;医生!$E$7&amp;"*")+COUNTIFS(医生!$E$13:$E$14,"*"&amp;医生!$E$7&amp;"*")&gt;1),IF(COUNTIFS(医生!$E$7,"*"&amp;"上午"&amp;"*")=1,COUNTIFS(医生!$E$5:$E$7,"*"&amp;LEFT(医生!$E$7,FIND("午",医生!$E$7)-3)&amp;"*")+COUNTIFS(医生!$E$9,"*"&amp;LEFT(医生!$E$7,FIND("午",医生!$E$7)-3)&amp;"*")+COUNTIFS(医生!$E$13,"*"&amp;LEFT(医生!$E$7,FIND("午",医生!$E$7)-3)&amp;"*")&gt;1),IF(COUNTIFS(医生!$E$7,"*"&amp;"上午"&amp;"*")=1,COUNTIFS(医生!$E$5:$E$7,"*"&amp;LEFT(医生!$E$7,FIND("午",医生!$E$7)-3)&amp;"*")+COUNTIFS(医生!$E$9,"*"&amp;LEFT(医生!$E$7,FIND("午",医生!$E$7)-3)&amp;"*")+COUNTIFS(医生!$E$13,"*"&amp;LEFT(医生!$E$7,FIND("午",医生!$E$7)-3)&amp;"*")&gt;1),IF(COUNTIFS(医生!$E$7,"*"&amp;"下午"&amp;"*")=1,COUNTIFS(医生!$E$5:$E$7,"*"&amp;LEFT(医生!$E$7,FIND("午",医生!$E$7)-3)&amp;"*")+COUNTIFS(医生!$E$10,"*"&amp;LEFT(医生!$E$7,FIND("午",医生!$E$7)-3)&amp;"*")+COUNTIFS(医生!$E$13,"*"&amp;LEFT(医生!$E$7,FIND("午",医生!$E$7)-3)&amp;"*",医生!$E$13,"&lt;&gt;*午*")+IF(COUNTIFS(医生!$E$13,"*"&amp;"午"&amp;"*"),IF(LEFT(医生!$E$13,FIND("+",医生!$E$13)-1)=LEFT(医生!$E$7,FIND("午",医生!$E$7)-3),1,0),0)+COUNTIFS(医生!$E$14,"*"&amp;LEFT(医生!$E$7,FIND("午",医生!$E$7)-3)&amp;"*")&gt;1))</v>
      </c>
      <c r="DI26" s="28"/>
      <c r="DK26" s="9" t="s">
        <v>200</v>
      </c>
      <c r="DL26" s="9" t="s">
        <v>201</v>
      </c>
      <c r="DM26" s="6" t="s">
        <v>177</v>
      </c>
      <c r="DN26" s="26" t="s">
        <v>235</v>
      </c>
      <c r="DO26" s="26">
        <v>8</v>
      </c>
      <c r="DP26" s="26">
        <v>14</v>
      </c>
      <c r="DQ26" s="6" t="s">
        <v>179</v>
      </c>
      <c r="DR26" s="6" t="s">
        <v>202</v>
      </c>
      <c r="DS26" s="32" t="str">
        <f t="shared" si="3"/>
        <v>COUNTIFS(医生!$E$14,医生!$E$8)&gt;0</v>
      </c>
      <c r="DY26" s="33" t="s">
        <v>176</v>
      </c>
      <c r="DZ26" s="34" t="s">
        <v>177</v>
      </c>
      <c r="EA26" s="26" t="s">
        <v>235</v>
      </c>
      <c r="EB26" s="34">
        <v>5</v>
      </c>
      <c r="EC26" s="34">
        <v>7</v>
      </c>
      <c r="ED26" s="34">
        <v>9</v>
      </c>
      <c r="EE26" s="34">
        <v>13</v>
      </c>
      <c r="EF26" s="34" t="s">
        <v>181</v>
      </c>
      <c r="EG26" s="33" t="s">
        <v>203</v>
      </c>
      <c r="EH26" s="33" t="s">
        <v>204</v>
      </c>
      <c r="EI26" s="33" t="s">
        <v>184</v>
      </c>
      <c r="EJ26" s="33" t="s">
        <v>185</v>
      </c>
      <c r="EK26" s="33" t="s">
        <v>205</v>
      </c>
      <c r="EL26" s="35" t="str">
        <f t="shared" si="4"/>
        <v>IF(COUNTIFS(医生!$E$9,"&lt;&gt;")=1,COUNTIFS(医生!$E$5:$E$7,"*"&amp;医生!$E$9&amp;"*",医生!$E$5:$E$7,"&lt;&gt;*下午*")+COUNTIFS(医生!$E$13,"*"&amp;医生!$E$9&amp;"*")&gt;0)</v>
      </c>
      <c r="ES26" s="9" t="s">
        <v>176</v>
      </c>
      <c r="ET26" s="6" t="s">
        <v>177</v>
      </c>
      <c r="EU26" s="6" t="s">
        <v>235</v>
      </c>
      <c r="EV26" s="6">
        <v>5</v>
      </c>
      <c r="EW26" s="6">
        <v>7</v>
      </c>
      <c r="EX26" s="6">
        <v>10</v>
      </c>
      <c r="EY26" s="6">
        <v>13</v>
      </c>
      <c r="EZ26" s="6">
        <v>14</v>
      </c>
      <c r="FA26" s="6" t="s">
        <v>181</v>
      </c>
      <c r="FB26" s="9" t="s">
        <v>183</v>
      </c>
      <c r="FC26" s="9" t="s">
        <v>184</v>
      </c>
      <c r="FD26" s="9" t="s">
        <v>207</v>
      </c>
      <c r="FE26" s="9" t="s">
        <v>203</v>
      </c>
      <c r="FF26" s="9" t="s">
        <v>208</v>
      </c>
      <c r="FG26" s="9" t="s">
        <v>185</v>
      </c>
      <c r="FH26" s="9" t="s">
        <v>209</v>
      </c>
      <c r="FI26" s="9" t="s">
        <v>210</v>
      </c>
      <c r="FJ26" s="9" t="s">
        <v>190</v>
      </c>
      <c r="FK26" s="9" t="s">
        <v>192</v>
      </c>
      <c r="FL26" s="9" t="s">
        <v>211</v>
      </c>
      <c r="FM26" s="36" t="str">
        <f t="shared" si="5"/>
        <v>IF(COUNTIFS(医生!$E$10,"&lt;&gt;")=1,COUNTIFS(医生!$E$5:$E$7,"*"&amp;医生!$E$10&amp;"*",医生!$E$5:$E$7,"&lt;&gt;*上午*")+COUNTIFS(医生!$E$14,医生!$E$10)+COUNTIFS(医生!$E$13,"*"&amp;医生!$E$10&amp;"*",医生!$E$13,"&lt;&gt;*午*")+IF(COUNTIFS(医生!$E$13,"*"&amp;"午"&amp;"*"),COUNTIFS(医生!$E$10,"*"&amp;LEFT(医生!$E$13,FIND("+",医生!$E$13)-1)&amp;"*"))&gt;0)</v>
      </c>
      <c r="FQ26" s="27"/>
      <c r="FR26" s="37" t="s">
        <v>175</v>
      </c>
      <c r="FS26" s="22" t="s">
        <v>176</v>
      </c>
      <c r="FT26" s="38" t="s">
        <v>177</v>
      </c>
      <c r="FU26" s="26" t="s">
        <v>235</v>
      </c>
      <c r="FV26" s="38">
        <v>5</v>
      </c>
      <c r="FW26" s="38">
        <v>7</v>
      </c>
      <c r="FX26" s="38">
        <v>9</v>
      </c>
      <c r="FY26" s="38">
        <v>10</v>
      </c>
      <c r="FZ26" s="38">
        <v>13</v>
      </c>
      <c r="GA26" s="38" t="s">
        <v>179</v>
      </c>
      <c r="GB26" s="38" t="s">
        <v>180</v>
      </c>
      <c r="GC26" s="38" t="s">
        <v>181</v>
      </c>
      <c r="GD26" s="22" t="s">
        <v>213</v>
      </c>
      <c r="GE26" s="22" t="s">
        <v>214</v>
      </c>
      <c r="GF26" s="22" t="s">
        <v>208</v>
      </c>
      <c r="GG26" s="22" t="s">
        <v>215</v>
      </c>
      <c r="GH26" s="22" t="s">
        <v>216</v>
      </c>
      <c r="GI26" s="22" t="s">
        <v>217</v>
      </c>
      <c r="GJ26" s="22" t="s">
        <v>218</v>
      </c>
      <c r="GK26" s="22" t="s">
        <v>185</v>
      </c>
      <c r="GL26" s="22" t="s">
        <v>186</v>
      </c>
      <c r="GM26" s="22" t="s">
        <v>219</v>
      </c>
      <c r="GN26" s="22" t="s">
        <v>220</v>
      </c>
      <c r="GO26" s="22" t="s">
        <v>221</v>
      </c>
      <c r="GP26" s="22" t="s">
        <v>222</v>
      </c>
      <c r="GQ26" s="22" t="s">
        <v>223</v>
      </c>
      <c r="GR26" s="22" t="s">
        <v>188</v>
      </c>
      <c r="GS26" s="22" t="s">
        <v>190</v>
      </c>
      <c r="GT26" s="22" t="s">
        <v>191</v>
      </c>
      <c r="GU26" s="22" t="s">
        <v>192</v>
      </c>
      <c r="GV26" s="22" t="s">
        <v>191</v>
      </c>
      <c r="GW26" s="22" t="s">
        <v>224</v>
      </c>
      <c r="GX26" s="22" t="s">
        <v>225</v>
      </c>
      <c r="GY26" s="22" t="s">
        <v>226</v>
      </c>
      <c r="GZ26" s="39" t="str">
        <f t="shared" si="6"/>
        <v>OR(IF(COUNTIFS(医生!$E$13,"&lt;&gt;",医生!$E$13,"&lt;&gt;*+*")=1,COUNTIFS(医生!$E$5:$E$7,"*"&amp;医生!$E$13&amp;"*")+COUNTIFS(医生!$E$13,医生!$E$9,医生!$E$9,"&lt;&gt;")+COUNTIFS(医生!$E$13,医生!$E$10,医生!$E$10,"&lt;&gt;")&gt;0),IF(COUNTIFS(医生!$E$13,"*"&amp;"+"&amp;"*",医生!$E$13,"&lt;&gt;*午*")=1,COUNTIFS(医生!$E$5:$E$7,"*"&amp;LEFT(医生!$E$13,FIND("+",医生!$E$13)-1)&amp;"*")+COUNTIFS(医生!$E$5:$E$7,"*"&amp;MID(医生!$E$13,FIND("+",医生!$E$13)+1,3)&amp;"*")+COUNTIFS(医生!$E$9:$E$10,"*"&amp;LEFT(医生!$E$13,FIND("+",医生!$E$13)-1)&amp;"*")+COUNTIFS(医生!$E$9:$E$10,"*"&amp;MID(医生!$E$13,FIND("+",医生!$E$13)+1,3)&amp;"*")&gt;0),IF(COUNTIFS(医生!$E$13,"*"&amp;"上午"&amp;"*")=1,COUNTIFS(医生!$E$5:$E$7,"*"&amp;LEFT(医生!$E$13,FIND("+",医生!$E$13)-1)&amp;"*")+COUNTIFS(医生!$E$9:$E$10,"*"&amp;LEFT(医生!$E$13,FIND("+",医生!$E$13)-1)&amp;"*")&gt;0),IF(COUNTIFS(医生!$E$13,"*"&amp;"上午"&amp;"*")=1,COUNTIFS(医生!$E$5:$E$7,"&lt;&gt;*下午*",医生!$E$5:$E$7,"*"&amp;MID(LEFT(医生!$E$13,FIND("午",医生!$E$13)-3),FIND("+",医生!$E$13)+1,3)&amp;"*")+COUNTIFS(医生!$E$9,"*"&amp;MID(LEFT(医生!$E$13,FIND("午",医生!$E$13)-3),FIND("+",医生!$E$13)+1,3)&amp;"*")&gt;0))</v>
      </c>
      <c r="HE26" s="40" t="s">
        <v>175</v>
      </c>
      <c r="HF26" s="40" t="s">
        <v>179</v>
      </c>
      <c r="HG26" s="40" t="s">
        <v>180</v>
      </c>
      <c r="HH26" s="33" t="s">
        <v>176</v>
      </c>
      <c r="HI26" s="34" t="s">
        <v>177</v>
      </c>
      <c r="HJ26" s="26" t="s">
        <v>235</v>
      </c>
      <c r="HK26" s="42" t="s">
        <v>239</v>
      </c>
      <c r="HL26" s="34">
        <v>5</v>
      </c>
      <c r="HM26" s="34">
        <v>7</v>
      </c>
      <c r="HN26" s="34">
        <v>8</v>
      </c>
      <c r="HO26" s="34">
        <v>10</v>
      </c>
      <c r="HP26" s="34">
        <v>14</v>
      </c>
      <c r="HQ26" s="34"/>
      <c r="HR26" s="34"/>
      <c r="HS26" s="34">
        <v>9</v>
      </c>
      <c r="HT26" s="34">
        <v>13</v>
      </c>
      <c r="HU26" s="34" t="s">
        <v>181</v>
      </c>
      <c r="HV26" s="33" t="s">
        <v>184</v>
      </c>
      <c r="HW26" s="33" t="s">
        <v>203</v>
      </c>
      <c r="HX26" s="33" t="s">
        <v>186</v>
      </c>
      <c r="HY26" s="33" t="s">
        <v>214</v>
      </c>
      <c r="HZ26" s="33" t="s">
        <v>208</v>
      </c>
      <c r="IA26" s="33" t="s">
        <v>185</v>
      </c>
      <c r="IB26" s="33" t="s">
        <v>209</v>
      </c>
      <c r="IC26" s="33" t="s">
        <v>210</v>
      </c>
      <c r="ID26" s="33" t="s">
        <v>205</v>
      </c>
      <c r="IE26" s="33" t="s">
        <v>228</v>
      </c>
      <c r="IF26" s="9" t="str">
        <f t="shared" si="7"/>
        <v>OR(IF(COUNTIFS(医生!$E$14,"&lt;&gt;")=1,COUNTIFS(医生!$E$5:$E$7,"*"&amp;医生!$E$14&amp;"*",医生!$E$5:$E$7,"&lt;&gt;",医生!$E$5:$E$7,"&lt;&gt;*上午*")+COUNTIFS(医生!$E$8,医生!$E$14)+COUNTIFS(医生!$E$10,医生!$E$14)&gt;0),IF(COUNTIFS(医生!$E$14,"&lt;&gt;")=1,COUNTIFS(医生!$F$5:$F$7,"*"&amp;医生!$E$14&amp;"*")+COUNTIFS(医生!$F$9:$F$13,"*"&amp;医生!$E$14&amp;"*")&gt;0))</v>
      </c>
      <c r="IK26" s="9" t="s">
        <v>176</v>
      </c>
      <c r="IL26" s="6" t="s">
        <v>177</v>
      </c>
      <c r="IM26" s="6" t="s">
        <v>227</v>
      </c>
      <c r="IN26" s="6" t="s">
        <v>235</v>
      </c>
      <c r="IO26" s="6" t="s">
        <v>239</v>
      </c>
      <c r="IP26" s="6">
        <v>5</v>
      </c>
      <c r="IQ26" s="6">
        <v>7</v>
      </c>
      <c r="IR26" s="6">
        <v>9</v>
      </c>
      <c r="IS26" s="6">
        <v>13</v>
      </c>
      <c r="IT26" s="6">
        <v>14</v>
      </c>
      <c r="IU26" s="6"/>
      <c r="IV26" s="6"/>
      <c r="IW26" s="6"/>
      <c r="IX26" s="6"/>
      <c r="IY26" s="6" t="s">
        <v>181</v>
      </c>
      <c r="IZ26" s="9" t="s">
        <v>184</v>
      </c>
      <c r="JA26" s="9" t="s">
        <v>185</v>
      </c>
      <c r="JB26" s="9" t="s">
        <v>186</v>
      </c>
      <c r="JC26" s="9" t="s">
        <v>230</v>
      </c>
      <c r="JD26" s="47" t="str">
        <f t="shared" si="8"/>
        <v>IF(COUNTIFS(医生!$E$14,"&lt;&gt;")=1,COUNTIFS(医生!$F$5:$F$7,"*"&amp;医生!$E$14&amp;"*")+COUNTIFS(医生!$F$9:$F$13,"*"&amp;医生!$E$14&amp;"*")&lt;1)</v>
      </c>
      <c r="JG26" s="9" t="s">
        <v>176</v>
      </c>
      <c r="JH26" s="6" t="s">
        <v>177</v>
      </c>
      <c r="JI26" s="6" t="s">
        <v>227</v>
      </c>
      <c r="JJ26" s="6" t="s">
        <v>235</v>
      </c>
      <c r="JK26" s="6" t="s">
        <v>239</v>
      </c>
      <c r="JL26" s="6">
        <v>5</v>
      </c>
      <c r="JM26" s="6">
        <v>7</v>
      </c>
      <c r="JN26" s="6">
        <v>9</v>
      </c>
      <c r="JO26" s="6">
        <v>13</v>
      </c>
      <c r="JP26" s="6">
        <v>14</v>
      </c>
      <c r="JQ26" s="6"/>
      <c r="JR26" s="6"/>
      <c r="JS26" s="6"/>
      <c r="JT26" s="6"/>
      <c r="JU26" s="6" t="s">
        <v>181</v>
      </c>
      <c r="JV26" s="9" t="s">
        <v>184</v>
      </c>
      <c r="JW26" s="9" t="s">
        <v>185</v>
      </c>
      <c r="JX26" s="9" t="s">
        <v>186</v>
      </c>
      <c r="JY26" s="9" t="s">
        <v>230</v>
      </c>
      <c r="JZ26" s="47" t="str">
        <f t="shared" si="9"/>
        <v>IF(COUNTIFS(医生!$D$14,"&lt;&gt;")=1,COUNTIFS(医生!$E$5:$E$7,"*"&amp;医生!$D$14&amp;"*")+COUNTIFS(医生!$E$9:$E$13,"*"&amp;医生!$D$14&amp;"*")&lt;1)</v>
      </c>
    </row>
    <row r="27" spans="1:286" ht="39.6" customHeight="1" x14ac:dyDescent="0.2">
      <c r="A27" s="1" t="s">
        <v>240</v>
      </c>
      <c r="B27" s="9" t="s">
        <v>81</v>
      </c>
      <c r="C27" s="15" t="s">
        <v>9</v>
      </c>
      <c r="D27" s="9" t="s">
        <v>241</v>
      </c>
      <c r="E27" s="18" t="s">
        <v>242</v>
      </c>
      <c r="F27" s="17" t="e">
        <f>COUNTIFS(医生!#REF!,医生!$B$8)&gt;0</f>
        <v>#REF!</v>
      </c>
      <c r="G27" s="18" t="str">
        <f>DK24&amp;DM24&amp;DN24&amp;DM24&amp;DP24&amp;DQ24&amp;DL24&amp;DM24&amp;DN24&amp;DM24&amp;DO24&amp;DR24</f>
        <v>COUNTIFS(医生!$C$14,医生!$C$8)&gt;0</v>
      </c>
      <c r="I27" s="13"/>
      <c r="J27" s="6" t="s">
        <v>175</v>
      </c>
      <c r="K27" s="9" t="s">
        <v>176</v>
      </c>
      <c r="L27" s="6" t="s">
        <v>177</v>
      </c>
      <c r="M27" s="6" t="s">
        <v>239</v>
      </c>
      <c r="N27" s="26">
        <v>5</v>
      </c>
      <c r="O27" s="26">
        <v>5</v>
      </c>
      <c r="P27" s="26">
        <v>7</v>
      </c>
      <c r="Q27" s="26">
        <v>9</v>
      </c>
      <c r="R27" s="26">
        <v>10</v>
      </c>
      <c r="S27" s="26">
        <v>13</v>
      </c>
      <c r="T27" s="26">
        <v>14</v>
      </c>
      <c r="U27" s="6" t="s">
        <v>179</v>
      </c>
      <c r="V27" s="6" t="s">
        <v>180</v>
      </c>
      <c r="W27" s="6" t="s">
        <v>181</v>
      </c>
      <c r="X27" s="9" t="s">
        <v>182</v>
      </c>
      <c r="Y27" s="9" t="s">
        <v>183</v>
      </c>
      <c r="Z27" s="9" t="s">
        <v>184</v>
      </c>
      <c r="AA27" s="9" t="s">
        <v>185</v>
      </c>
      <c r="AB27" s="9" t="s">
        <v>186</v>
      </c>
      <c r="AC27" s="9" t="s">
        <v>187</v>
      </c>
      <c r="AD27" s="9" t="s">
        <v>188</v>
      </c>
      <c r="AE27" s="9" t="s">
        <v>189</v>
      </c>
      <c r="AF27" s="9" t="s">
        <v>190</v>
      </c>
      <c r="AG27" s="9" t="s">
        <v>191</v>
      </c>
      <c r="AH27" s="9" t="s">
        <v>192</v>
      </c>
      <c r="AI27" s="9" t="s">
        <v>193</v>
      </c>
      <c r="AJ27" s="9" t="s">
        <v>194</v>
      </c>
      <c r="AK27" s="9" t="s">
        <v>195</v>
      </c>
      <c r="AL27" s="9" t="s">
        <v>196</v>
      </c>
      <c r="AM27" s="9" t="s">
        <v>197</v>
      </c>
      <c r="AN27" s="9" t="s">
        <v>198</v>
      </c>
      <c r="AO27" s="9" t="s">
        <v>199</v>
      </c>
      <c r="AP27" s="19" t="str">
        <f t="shared" si="0"/>
        <v>OR(IF(COUNTIFS(医生!$F$5,"&lt;&gt;*午*",医生!$F$5,"&lt;&gt;")=1,COUNTIFS(医生!$F$5:$F$7,"*"&amp;医生!$F$5&amp;"*")+COUNTIFS(医生!$F$9:$F$10,"*"&amp;医生!$F$5&amp;"*")+COUNTIFS(医生!$F$13:$F$14,"*"&amp;医生!$F$5&amp;"*")&gt;1),IF(COUNTIFS(医生!$F$5,"*"&amp;"上午"&amp;"*")=1,COUNTIFS(医生!$F$5:$F$7,"*"&amp;LEFT(医生!$F$5,FIND("午",医生!$F$5)-3)&amp;"*")+COUNTIFS(医生!$F$9,"*"&amp;LEFT(医生!$F$5,FIND("午",医生!$F$5)-3)&amp;"*")+COUNTIFS(医生!$F$13,"*"&amp;LEFT(医生!$F$5,FIND("午",医生!$F$5)-3)&amp;"*")&gt;1),IF(COUNTIFS(医生!$F$5,"*"&amp;"上午"&amp;"*")=1,COUNTIFS(医生!$F$5:$F$7,"*"&amp;LEFT(医生!$F$5,FIND("午",医生!$F$5)-3)&amp;"*")+COUNTIFS(医生!$F$9,"*"&amp;LEFT(医生!$F$5,FIND("午",医生!$F$5)-3)&amp;"*")+COUNTIFS(医生!$F$13,"*"&amp;LEFT(医生!$F$5,FIND("午",医生!$F$5)-3)&amp;"*")&gt;1),IF(COUNTIFS(医生!$F$5,"*"&amp;"下午"&amp;"*")=1,COUNTIFS(医生!$F$5:$F$7,"*"&amp;LEFT(医生!$F$5,FIND("午",医生!$F$5)-3)&amp;"*")+COUNTIFS(医生!$F$10,"*"&amp;LEFT(医生!$F$5,FIND("午",医生!$F$5)-3)&amp;"*")+COUNTIFS(医生!$F$13,"*"&amp;LEFT(医生!$F$5,FIND("午",医生!$F$5)-3)&amp;"*",医生!$F$13,"&lt;&gt;*午*")+IF(COUNTIFS(医生!$F$13,"*"&amp;"午"&amp;"*"),IF(LEFT(医生!$F$13,FIND("+",医生!$F$13)-1)=LEFT(医生!$F$5,FIND("午",医生!$F$5)-3),1,0),0)+COUNTIFS(医生!$F$14,"*"&amp;LEFT(医生!$F$5,FIND("午",医生!$F$5)-3)&amp;"*")&gt;1))</v>
      </c>
      <c r="AR27" s="13"/>
      <c r="AS27" s="6" t="s">
        <v>175</v>
      </c>
      <c r="AT27" s="9" t="s">
        <v>176</v>
      </c>
      <c r="AU27" s="6" t="s">
        <v>177</v>
      </c>
      <c r="AV27" s="6" t="s">
        <v>239</v>
      </c>
      <c r="AW27" s="26">
        <v>6</v>
      </c>
      <c r="AX27" s="26">
        <v>5</v>
      </c>
      <c r="AY27" s="26">
        <v>7</v>
      </c>
      <c r="AZ27" s="26">
        <v>9</v>
      </c>
      <c r="BA27" s="26">
        <v>10</v>
      </c>
      <c r="BB27" s="26">
        <v>13</v>
      </c>
      <c r="BC27" s="26">
        <v>14</v>
      </c>
      <c r="BD27" s="6" t="s">
        <v>179</v>
      </c>
      <c r="BE27" s="6" t="s">
        <v>180</v>
      </c>
      <c r="BF27" s="6" t="s">
        <v>181</v>
      </c>
      <c r="BG27" s="9" t="s">
        <v>182</v>
      </c>
      <c r="BH27" s="9" t="s">
        <v>183</v>
      </c>
      <c r="BI27" s="9" t="s">
        <v>184</v>
      </c>
      <c r="BJ27" s="9" t="s">
        <v>185</v>
      </c>
      <c r="BK27" s="9" t="s">
        <v>186</v>
      </c>
      <c r="BL27" s="9" t="s">
        <v>187</v>
      </c>
      <c r="BM27" s="9" t="s">
        <v>188</v>
      </c>
      <c r="BN27" s="9" t="s">
        <v>189</v>
      </c>
      <c r="BO27" s="9" t="s">
        <v>190</v>
      </c>
      <c r="BP27" s="9" t="s">
        <v>191</v>
      </c>
      <c r="BQ27" s="9" t="s">
        <v>192</v>
      </c>
      <c r="BR27" s="9" t="s">
        <v>193</v>
      </c>
      <c r="BS27" s="9" t="s">
        <v>194</v>
      </c>
      <c r="BT27" s="9" t="s">
        <v>195</v>
      </c>
      <c r="BU27" s="9" t="s">
        <v>196</v>
      </c>
      <c r="BV27" s="9" t="s">
        <v>197</v>
      </c>
      <c r="BW27" s="9" t="s">
        <v>198</v>
      </c>
      <c r="BX27" s="9" t="s">
        <v>199</v>
      </c>
      <c r="BY27" s="29" t="str">
        <f t="shared" si="1"/>
        <v>OR(IF(COUNTIFS(医生!$F$6,"&lt;&gt;*午*",医生!$F$6,"&lt;&gt;")=1,COUNTIFS(医生!$F$5:$F$7,"*"&amp;医生!$F$6&amp;"*")+COUNTIFS(医生!$F$9:$F$10,"*"&amp;医生!$F$6&amp;"*")+COUNTIFS(医生!$F$13:$F$14,"*"&amp;医生!$F$6&amp;"*")&gt;1),IF(COUNTIFS(医生!$F$6,"*"&amp;"上午"&amp;"*")=1,COUNTIFS(医生!$F$5:$F$7,"*"&amp;LEFT(医生!$F$6,FIND("午",医生!$F$6)-3)&amp;"*")+COUNTIFS(医生!$F$9,"*"&amp;LEFT(医生!$F$6,FIND("午",医生!$F$6)-3)&amp;"*")+COUNTIFS(医生!$F$13,"*"&amp;LEFT(医生!$F$6,FIND("午",医生!$F$6)-3)&amp;"*")&gt;1),IF(COUNTIFS(医生!$F$6,"*"&amp;"上午"&amp;"*")=1,COUNTIFS(医生!$F$5:$F$7,"*"&amp;LEFT(医生!$F$6,FIND("午",医生!$F$6)-3)&amp;"*")+COUNTIFS(医生!$F$9,"*"&amp;LEFT(医生!$F$6,FIND("午",医生!$F$6)-3)&amp;"*")+COUNTIFS(医生!$F$13,"*"&amp;LEFT(医生!$F$6,FIND("午",医生!$F$6)-3)&amp;"*")&gt;1),IF(COUNTIFS(医生!$F$6,"*"&amp;"下午"&amp;"*")=1,COUNTIFS(医生!$F$5:$F$7,"*"&amp;LEFT(医生!$F$6,FIND("午",医生!$F$6)-3)&amp;"*")+COUNTIFS(医生!$F$10,"*"&amp;LEFT(医生!$F$6,FIND("午",医生!$F$6)-3)&amp;"*")+COUNTIFS(医生!$F$13,"*"&amp;LEFT(医生!$F$6,FIND("午",医生!$F$6)-3)&amp;"*",医生!$F$13,"&lt;&gt;*午*")+IF(COUNTIFS(医生!$F$13,"*"&amp;"午"&amp;"*"),IF(LEFT(医生!$F$13,FIND("+",医生!$F$13)-1)=LEFT(医生!$F$6,FIND("午",医生!$F$6)-3),1,0),0)+COUNTIFS(医生!$F$14,"*"&amp;LEFT(医生!$F$6,FIND("午",医生!$F$6)-3)&amp;"*")&gt;1))</v>
      </c>
      <c r="CA27" s="13"/>
      <c r="CB27" s="6" t="s">
        <v>175</v>
      </c>
      <c r="CC27" s="9" t="s">
        <v>176</v>
      </c>
      <c r="CD27" s="6" t="s">
        <v>177</v>
      </c>
      <c r="CE27" s="6" t="s">
        <v>239</v>
      </c>
      <c r="CF27" s="26">
        <v>7</v>
      </c>
      <c r="CG27" s="26">
        <v>5</v>
      </c>
      <c r="CH27" s="26">
        <v>7</v>
      </c>
      <c r="CI27" s="26">
        <v>9</v>
      </c>
      <c r="CJ27" s="26">
        <v>10</v>
      </c>
      <c r="CK27" s="26">
        <v>13</v>
      </c>
      <c r="CL27" s="26">
        <v>14</v>
      </c>
      <c r="CM27" s="6" t="s">
        <v>179</v>
      </c>
      <c r="CN27" s="6" t="s">
        <v>180</v>
      </c>
      <c r="CO27" s="6" t="s">
        <v>181</v>
      </c>
      <c r="CP27" s="9" t="s">
        <v>182</v>
      </c>
      <c r="CQ27" s="9" t="s">
        <v>183</v>
      </c>
      <c r="CR27" s="9" t="s">
        <v>184</v>
      </c>
      <c r="CS27" s="9" t="s">
        <v>185</v>
      </c>
      <c r="CT27" s="9" t="s">
        <v>186</v>
      </c>
      <c r="CU27" s="9" t="s">
        <v>187</v>
      </c>
      <c r="CV27" s="9" t="s">
        <v>188</v>
      </c>
      <c r="CW27" s="9" t="s">
        <v>189</v>
      </c>
      <c r="CX27" s="9" t="s">
        <v>190</v>
      </c>
      <c r="CY27" s="9" t="s">
        <v>191</v>
      </c>
      <c r="CZ27" s="9" t="s">
        <v>192</v>
      </c>
      <c r="DA27" s="9" t="s">
        <v>193</v>
      </c>
      <c r="DB27" s="9" t="s">
        <v>194</v>
      </c>
      <c r="DC27" s="9" t="s">
        <v>195</v>
      </c>
      <c r="DD27" s="9" t="s">
        <v>196</v>
      </c>
      <c r="DE27" s="9" t="s">
        <v>197</v>
      </c>
      <c r="DF27" s="9" t="s">
        <v>198</v>
      </c>
      <c r="DG27" s="9" t="s">
        <v>199</v>
      </c>
      <c r="DH27" s="30" t="str">
        <f t="shared" si="2"/>
        <v>OR(IF(COUNTIFS(医生!$F$7,"&lt;&gt;*午*",医生!$F$7,"&lt;&gt;")=1,COUNTIFS(医生!$F$5:$F$7,"*"&amp;医生!$F$7&amp;"*")+COUNTIFS(医生!$F$9:$F$10,"*"&amp;医生!$F$7&amp;"*")+COUNTIFS(医生!$F$13:$F$14,"*"&amp;医生!$F$7&amp;"*")&gt;1),IF(COUNTIFS(医生!$F$7,"*"&amp;"上午"&amp;"*")=1,COUNTIFS(医生!$F$5:$F$7,"*"&amp;LEFT(医生!$F$7,FIND("午",医生!$F$7)-3)&amp;"*")+COUNTIFS(医生!$F$9,"*"&amp;LEFT(医生!$F$7,FIND("午",医生!$F$7)-3)&amp;"*")+COUNTIFS(医生!$F$13,"*"&amp;LEFT(医生!$F$7,FIND("午",医生!$F$7)-3)&amp;"*")&gt;1),IF(COUNTIFS(医生!$F$7,"*"&amp;"上午"&amp;"*")=1,COUNTIFS(医生!$F$5:$F$7,"*"&amp;LEFT(医生!$F$7,FIND("午",医生!$F$7)-3)&amp;"*")+COUNTIFS(医生!$F$9,"*"&amp;LEFT(医生!$F$7,FIND("午",医生!$F$7)-3)&amp;"*")+COUNTIFS(医生!$F$13,"*"&amp;LEFT(医生!$F$7,FIND("午",医生!$F$7)-3)&amp;"*")&gt;1),IF(COUNTIFS(医生!$F$7,"*"&amp;"下午"&amp;"*")=1,COUNTIFS(医生!$F$5:$F$7,"*"&amp;LEFT(医生!$F$7,FIND("午",医生!$F$7)-3)&amp;"*")+COUNTIFS(医生!$F$10,"*"&amp;LEFT(医生!$F$7,FIND("午",医生!$F$7)-3)&amp;"*")+COUNTIFS(医生!$F$13,"*"&amp;LEFT(医生!$F$7,FIND("午",医生!$F$7)-3)&amp;"*",医生!$F$13,"&lt;&gt;*午*")+IF(COUNTIFS(医生!$F$13,"*"&amp;"午"&amp;"*"),IF(LEFT(医生!$F$13,FIND("+",医生!$F$13)-1)=LEFT(医生!$F$7,FIND("午",医生!$F$7)-3),1,0),0)+COUNTIFS(医生!$F$14,"*"&amp;LEFT(医生!$F$7,FIND("午",医生!$F$7)-3)&amp;"*")&gt;1))</v>
      </c>
      <c r="DI27" s="28"/>
      <c r="DK27" s="9" t="s">
        <v>200</v>
      </c>
      <c r="DL27" s="9" t="s">
        <v>201</v>
      </c>
      <c r="DM27" s="6" t="s">
        <v>177</v>
      </c>
      <c r="DN27" s="26" t="s">
        <v>239</v>
      </c>
      <c r="DO27" s="26">
        <v>8</v>
      </c>
      <c r="DP27" s="26">
        <v>14</v>
      </c>
      <c r="DQ27" s="6" t="s">
        <v>179</v>
      </c>
      <c r="DR27" s="6" t="s">
        <v>202</v>
      </c>
      <c r="DS27" s="32" t="str">
        <f t="shared" si="3"/>
        <v>COUNTIFS(医生!$F$14,医生!$F$8)&gt;0</v>
      </c>
      <c r="DY27" s="33" t="s">
        <v>176</v>
      </c>
      <c r="DZ27" s="34" t="s">
        <v>177</v>
      </c>
      <c r="EA27" s="26" t="s">
        <v>239</v>
      </c>
      <c r="EB27" s="34">
        <v>5</v>
      </c>
      <c r="EC27" s="34">
        <v>7</v>
      </c>
      <c r="ED27" s="34">
        <v>9</v>
      </c>
      <c r="EE27" s="34">
        <v>13</v>
      </c>
      <c r="EF27" s="34" t="s">
        <v>181</v>
      </c>
      <c r="EG27" s="33" t="s">
        <v>203</v>
      </c>
      <c r="EH27" s="33" t="s">
        <v>204</v>
      </c>
      <c r="EI27" s="33" t="s">
        <v>184</v>
      </c>
      <c r="EJ27" s="33" t="s">
        <v>185</v>
      </c>
      <c r="EK27" s="33" t="s">
        <v>205</v>
      </c>
      <c r="EL27" s="35" t="str">
        <f t="shared" si="4"/>
        <v>IF(COUNTIFS(医生!$F$9,"&lt;&gt;")=1,COUNTIFS(医生!$F$5:$F$7,"*"&amp;医生!$F$9&amp;"*",医生!$F$5:$F$7,"&lt;&gt;*下午*")+COUNTIFS(医生!$F$13,"*"&amp;医生!$F$9&amp;"*")&gt;0)</v>
      </c>
      <c r="ES27" s="9" t="s">
        <v>176</v>
      </c>
      <c r="ET27" s="6" t="s">
        <v>177</v>
      </c>
      <c r="EU27" s="6" t="s">
        <v>239</v>
      </c>
      <c r="EV27" s="6">
        <v>5</v>
      </c>
      <c r="EW27" s="6">
        <v>7</v>
      </c>
      <c r="EX27" s="6">
        <v>10</v>
      </c>
      <c r="EY27" s="6">
        <v>13</v>
      </c>
      <c r="EZ27" s="6">
        <v>14</v>
      </c>
      <c r="FA27" s="6" t="s">
        <v>181</v>
      </c>
      <c r="FB27" s="9" t="s">
        <v>183</v>
      </c>
      <c r="FC27" s="9" t="s">
        <v>184</v>
      </c>
      <c r="FD27" s="9" t="s">
        <v>207</v>
      </c>
      <c r="FE27" s="9" t="s">
        <v>203</v>
      </c>
      <c r="FF27" s="9" t="s">
        <v>208</v>
      </c>
      <c r="FG27" s="9" t="s">
        <v>185</v>
      </c>
      <c r="FH27" s="9" t="s">
        <v>209</v>
      </c>
      <c r="FI27" s="9" t="s">
        <v>210</v>
      </c>
      <c r="FJ27" s="9" t="s">
        <v>190</v>
      </c>
      <c r="FK27" s="9" t="s">
        <v>192</v>
      </c>
      <c r="FL27" s="9" t="s">
        <v>211</v>
      </c>
      <c r="FM27" s="36" t="str">
        <f t="shared" si="5"/>
        <v>IF(COUNTIFS(医生!$F$10,"&lt;&gt;")=1,COUNTIFS(医生!$F$5:$F$7,"*"&amp;医生!$F$10&amp;"*",医生!$F$5:$F$7,"&lt;&gt;*上午*")+COUNTIFS(医生!$F$14,医生!$F$10)+COUNTIFS(医生!$F$13,"*"&amp;医生!$F$10&amp;"*",医生!$F$13,"&lt;&gt;*午*")+IF(COUNTIFS(医生!$F$13,"*"&amp;"午"&amp;"*"),COUNTIFS(医生!$F$10,"*"&amp;LEFT(医生!$F$13,FIND("+",医生!$F$13)-1)&amp;"*"))&gt;0)</v>
      </c>
      <c r="FQ27" s="13"/>
      <c r="FR27" s="37" t="s">
        <v>175</v>
      </c>
      <c r="FS27" s="22" t="s">
        <v>176</v>
      </c>
      <c r="FT27" s="38" t="s">
        <v>177</v>
      </c>
      <c r="FU27" s="26" t="s">
        <v>239</v>
      </c>
      <c r="FV27" s="38">
        <v>5</v>
      </c>
      <c r="FW27" s="38">
        <v>7</v>
      </c>
      <c r="FX27" s="38">
        <v>9</v>
      </c>
      <c r="FY27" s="38">
        <v>10</v>
      </c>
      <c r="FZ27" s="38">
        <v>13</v>
      </c>
      <c r="GA27" s="38" t="s">
        <v>179</v>
      </c>
      <c r="GB27" s="38" t="s">
        <v>180</v>
      </c>
      <c r="GC27" s="38" t="s">
        <v>181</v>
      </c>
      <c r="GD27" s="22" t="s">
        <v>213</v>
      </c>
      <c r="GE27" s="22" t="s">
        <v>214</v>
      </c>
      <c r="GF27" s="22" t="s">
        <v>208</v>
      </c>
      <c r="GG27" s="22" t="s">
        <v>215</v>
      </c>
      <c r="GH27" s="22" t="s">
        <v>216</v>
      </c>
      <c r="GI27" s="22" t="s">
        <v>217</v>
      </c>
      <c r="GJ27" s="22" t="s">
        <v>218</v>
      </c>
      <c r="GK27" s="22" t="s">
        <v>185</v>
      </c>
      <c r="GL27" s="22" t="s">
        <v>186</v>
      </c>
      <c r="GM27" s="22" t="s">
        <v>219</v>
      </c>
      <c r="GN27" s="22" t="s">
        <v>220</v>
      </c>
      <c r="GO27" s="22" t="s">
        <v>221</v>
      </c>
      <c r="GP27" s="22" t="s">
        <v>222</v>
      </c>
      <c r="GQ27" s="22" t="s">
        <v>223</v>
      </c>
      <c r="GR27" s="22" t="s">
        <v>188</v>
      </c>
      <c r="GS27" s="22" t="s">
        <v>190</v>
      </c>
      <c r="GT27" s="22" t="s">
        <v>191</v>
      </c>
      <c r="GU27" s="22" t="s">
        <v>192</v>
      </c>
      <c r="GV27" s="22" t="s">
        <v>191</v>
      </c>
      <c r="GW27" s="22" t="s">
        <v>224</v>
      </c>
      <c r="GX27" s="22" t="s">
        <v>225</v>
      </c>
      <c r="GY27" s="22" t="s">
        <v>226</v>
      </c>
      <c r="GZ27" s="39" t="str">
        <f t="shared" si="6"/>
        <v>OR(IF(COUNTIFS(医生!$F$13,"&lt;&gt;",医生!$F$13,"&lt;&gt;*+*")=1,COUNTIFS(医生!$F$5:$F$7,"*"&amp;医生!$F$13&amp;"*")+COUNTIFS(医生!$F$13,医生!$F$9,医生!$F$9,"&lt;&gt;")+COUNTIFS(医生!$F$13,医生!$F$10,医生!$F$10,"&lt;&gt;")&gt;0),IF(COUNTIFS(医生!$F$13,"*"&amp;"+"&amp;"*",医生!$F$13,"&lt;&gt;*午*")=1,COUNTIFS(医生!$F$5:$F$7,"*"&amp;LEFT(医生!$F$13,FIND("+",医生!$F$13)-1)&amp;"*")+COUNTIFS(医生!$F$5:$F$7,"*"&amp;MID(医生!$F$13,FIND("+",医生!$F$13)+1,3)&amp;"*")+COUNTIFS(医生!$F$9:$F$10,"*"&amp;LEFT(医生!$F$13,FIND("+",医生!$F$13)-1)&amp;"*")+COUNTIFS(医生!$F$9:$F$10,"*"&amp;MID(医生!$F$13,FIND("+",医生!$F$13)+1,3)&amp;"*")&gt;0),IF(COUNTIFS(医生!$F$13,"*"&amp;"上午"&amp;"*")=1,COUNTIFS(医生!$F$5:$F$7,"*"&amp;LEFT(医生!$F$13,FIND("+",医生!$F$13)-1)&amp;"*")+COUNTIFS(医生!$F$9:$F$10,"*"&amp;LEFT(医生!$F$13,FIND("+",医生!$F$13)-1)&amp;"*")&gt;0),IF(COUNTIFS(医生!$F$13,"*"&amp;"上午"&amp;"*")=1,COUNTIFS(医生!$F$5:$F$7,"&lt;&gt;*下午*",医生!$F$5:$F$7,"*"&amp;MID(LEFT(医生!$F$13,FIND("午",医生!$F$13)-3),FIND("+",医生!$F$13)+1,3)&amp;"*")+COUNTIFS(医生!$F$9,"*"&amp;MID(LEFT(医生!$F$13,FIND("午",医生!$F$13)-3),FIND("+",医生!$F$13)+1,3)&amp;"*")&gt;0))</v>
      </c>
      <c r="HE27" s="40" t="s">
        <v>175</v>
      </c>
      <c r="HF27" s="40" t="s">
        <v>179</v>
      </c>
      <c r="HG27" s="40" t="s">
        <v>180</v>
      </c>
      <c r="HH27" s="33" t="s">
        <v>176</v>
      </c>
      <c r="HI27" s="34" t="s">
        <v>177</v>
      </c>
      <c r="HJ27" s="26" t="s">
        <v>239</v>
      </c>
      <c r="HK27" s="42" t="s">
        <v>243</v>
      </c>
      <c r="HL27" s="34">
        <v>5</v>
      </c>
      <c r="HM27" s="34">
        <v>7</v>
      </c>
      <c r="HN27" s="34">
        <v>8</v>
      </c>
      <c r="HO27" s="34">
        <v>10</v>
      </c>
      <c r="HP27" s="34">
        <v>14</v>
      </c>
      <c r="HQ27" s="34"/>
      <c r="HR27" s="34"/>
      <c r="HS27" s="34">
        <v>9</v>
      </c>
      <c r="HT27" s="34">
        <v>13</v>
      </c>
      <c r="HU27" s="34" t="s">
        <v>181</v>
      </c>
      <c r="HV27" s="33" t="s">
        <v>184</v>
      </c>
      <c r="HW27" s="33" t="s">
        <v>203</v>
      </c>
      <c r="HX27" s="33" t="s">
        <v>186</v>
      </c>
      <c r="HY27" s="33" t="s">
        <v>214</v>
      </c>
      <c r="HZ27" s="33" t="s">
        <v>208</v>
      </c>
      <c r="IA27" s="33" t="s">
        <v>185</v>
      </c>
      <c r="IB27" s="33" t="s">
        <v>209</v>
      </c>
      <c r="IC27" s="33" t="s">
        <v>210</v>
      </c>
      <c r="ID27" s="33" t="s">
        <v>205</v>
      </c>
      <c r="IE27" s="33" t="s">
        <v>228</v>
      </c>
      <c r="IF27" s="9" t="str">
        <f t="shared" si="7"/>
        <v>OR(IF(COUNTIFS(医生!$F$14,"&lt;&gt;")=1,COUNTIFS(医生!$F$5:$F$7,"*"&amp;医生!$F$14&amp;"*",医生!$F$5:$F$7,"&lt;&gt;",医生!$F$5:$F$7,"&lt;&gt;*上午*")+COUNTIFS(医生!$F$8,医生!$F$14)+COUNTIFS(医生!$F$10,医生!$F$14)&gt;0),IF(COUNTIFS(医生!$F$14,"&lt;&gt;")=1,COUNTIFS(医生!$G$5:$G$7,"*"&amp;医生!$F$14&amp;"*")+COUNTIFS(医生!$G$9:$G$13,"*"&amp;医生!$F$14&amp;"*")&gt;0))</v>
      </c>
      <c r="IK27" s="9" t="s">
        <v>176</v>
      </c>
      <c r="IL27" s="6" t="s">
        <v>177</v>
      </c>
      <c r="IM27" s="6" t="s">
        <v>235</v>
      </c>
      <c r="IN27" s="6" t="s">
        <v>239</v>
      </c>
      <c r="IO27" s="6" t="s">
        <v>243</v>
      </c>
      <c r="IP27" s="6">
        <v>5</v>
      </c>
      <c r="IQ27" s="6">
        <v>7</v>
      </c>
      <c r="IR27" s="6">
        <v>9</v>
      </c>
      <c r="IS27" s="6">
        <v>13</v>
      </c>
      <c r="IT27" s="6">
        <v>14</v>
      </c>
      <c r="IU27" s="6"/>
      <c r="IV27" s="6"/>
      <c r="IW27" s="6"/>
      <c r="IX27" s="6"/>
      <c r="IY27" s="6" t="s">
        <v>181</v>
      </c>
      <c r="IZ27" s="9" t="s">
        <v>184</v>
      </c>
      <c r="JA27" s="9" t="s">
        <v>185</v>
      </c>
      <c r="JB27" s="9" t="s">
        <v>186</v>
      </c>
      <c r="JC27" s="9" t="s">
        <v>230</v>
      </c>
      <c r="JD27" s="47" t="str">
        <f t="shared" si="8"/>
        <v>IF(COUNTIFS(医生!$F$14,"&lt;&gt;")=1,COUNTIFS(医生!$G$5:$G$7,"*"&amp;医生!$F$14&amp;"*")+COUNTIFS(医生!$G$9:$G$13,"*"&amp;医生!$F$14&amp;"*")&lt;1)</v>
      </c>
      <c r="JG27" s="9" t="s">
        <v>176</v>
      </c>
      <c r="JH27" s="6" t="s">
        <v>177</v>
      </c>
      <c r="JI27" s="6" t="s">
        <v>235</v>
      </c>
      <c r="JJ27" s="6" t="s">
        <v>239</v>
      </c>
      <c r="JK27" s="6" t="s">
        <v>243</v>
      </c>
      <c r="JL27" s="6">
        <v>5</v>
      </c>
      <c r="JM27" s="6">
        <v>7</v>
      </c>
      <c r="JN27" s="6">
        <v>9</v>
      </c>
      <c r="JO27" s="6">
        <v>13</v>
      </c>
      <c r="JP27" s="6">
        <v>14</v>
      </c>
      <c r="JQ27" s="6"/>
      <c r="JR27" s="6"/>
      <c r="JS27" s="6"/>
      <c r="JT27" s="6"/>
      <c r="JU27" s="6" t="s">
        <v>181</v>
      </c>
      <c r="JV27" s="9" t="s">
        <v>184</v>
      </c>
      <c r="JW27" s="9" t="s">
        <v>185</v>
      </c>
      <c r="JX27" s="9" t="s">
        <v>186</v>
      </c>
      <c r="JY27" s="9" t="s">
        <v>230</v>
      </c>
      <c r="JZ27" s="47" t="str">
        <f t="shared" si="9"/>
        <v>IF(COUNTIFS(医生!$E$14,"&lt;&gt;")=1,COUNTIFS(医生!$F$5:$F$7,"*"&amp;医生!$E$14&amp;"*")+COUNTIFS(医生!$F$9:$F$13,"*"&amp;医生!$E$14&amp;"*")&lt;1)</v>
      </c>
    </row>
    <row r="28" spans="1:286" ht="60" customHeight="1" x14ac:dyDescent="0.2">
      <c r="A28" s="1" t="s">
        <v>244</v>
      </c>
      <c r="B28" s="9" t="s">
        <v>81</v>
      </c>
      <c r="C28" s="15" t="s">
        <v>10</v>
      </c>
      <c r="D28" s="9" t="s">
        <v>245</v>
      </c>
      <c r="E28" s="16" t="s">
        <v>246</v>
      </c>
      <c r="F28" s="17" t="e">
        <f>IF(COUNTIFS(医生!#REF!,"&lt;&gt;")=1,COUNTIFS(医生!$B$5:$B$7,"*"&amp;医生!#REF!&amp;"*",医生!$B$5:$B$7,"&lt;&gt;*下午*")+COUNTIFS(医生!#REF!,"*"&amp;医生!#REF!&amp;"*")&gt;0)</f>
        <v>#REF!</v>
      </c>
      <c r="G28" s="16" t="str">
        <f>DY24&amp;DZ24&amp;EA24&amp;DZ24&amp;ED24&amp;EI24&amp;DZ24&amp;EA24&amp;DZ24&amp;EB24&amp;EF24&amp;DZ24&amp;EA24&amp;DZ24&amp;EC24&amp;EJ24&amp;DZ24&amp;EA24&amp;DZ24&amp;ED24&amp;EG24&amp;DZ24&amp;EA24&amp;DZ24&amp;EB24&amp;EF24&amp;DZ24&amp;EA24&amp;DZ24&amp;EC24&amp;EH24&amp;DZ24&amp;EA24&amp;DZ24&amp;EE24&amp;EJ24&amp;DZ24&amp;EA24&amp;DZ24&amp;ED24&amp;EK24</f>
        <v>IF(COUNTIFS(医生!$C$9,"&lt;&gt;")=1,COUNTIFS(医生!$C$5:$C$7,"*"&amp;医生!$C$9&amp;"*",医生!$C$5:$C$7,"&lt;&gt;*下午*")+COUNTIFS(医生!$C$13,"*"&amp;医生!$C$9&amp;"*")&gt;0)</v>
      </c>
      <c r="J28" s="6" t="s">
        <v>175</v>
      </c>
      <c r="K28" s="9" t="s">
        <v>176</v>
      </c>
      <c r="L28" s="6" t="s">
        <v>177</v>
      </c>
      <c r="M28" s="6" t="s">
        <v>243</v>
      </c>
      <c r="N28" s="26">
        <v>5</v>
      </c>
      <c r="O28" s="26">
        <v>5</v>
      </c>
      <c r="P28" s="26">
        <v>7</v>
      </c>
      <c r="Q28" s="26">
        <v>9</v>
      </c>
      <c r="R28" s="26">
        <v>10</v>
      </c>
      <c r="S28" s="26">
        <v>13</v>
      </c>
      <c r="T28" s="26">
        <v>14</v>
      </c>
      <c r="U28" s="6" t="s">
        <v>179</v>
      </c>
      <c r="V28" s="6" t="s">
        <v>180</v>
      </c>
      <c r="W28" s="6" t="s">
        <v>181</v>
      </c>
      <c r="X28" s="9" t="s">
        <v>182</v>
      </c>
      <c r="Y28" s="9" t="s">
        <v>183</v>
      </c>
      <c r="Z28" s="9" t="s">
        <v>184</v>
      </c>
      <c r="AA28" s="9" t="s">
        <v>185</v>
      </c>
      <c r="AB28" s="9" t="s">
        <v>186</v>
      </c>
      <c r="AC28" s="9" t="s">
        <v>187</v>
      </c>
      <c r="AD28" s="9" t="s">
        <v>188</v>
      </c>
      <c r="AE28" s="9" t="s">
        <v>189</v>
      </c>
      <c r="AF28" s="9" t="s">
        <v>190</v>
      </c>
      <c r="AG28" s="9" t="s">
        <v>191</v>
      </c>
      <c r="AH28" s="9" t="s">
        <v>192</v>
      </c>
      <c r="AI28" s="9" t="s">
        <v>193</v>
      </c>
      <c r="AJ28" s="9" t="s">
        <v>194</v>
      </c>
      <c r="AK28" s="9" t="s">
        <v>195</v>
      </c>
      <c r="AL28" s="9" t="s">
        <v>196</v>
      </c>
      <c r="AM28" s="9" t="s">
        <v>197</v>
      </c>
      <c r="AN28" s="9" t="s">
        <v>198</v>
      </c>
      <c r="AO28" s="9" t="s">
        <v>199</v>
      </c>
      <c r="AP28" s="19" t="str">
        <f t="shared" si="0"/>
        <v>OR(IF(COUNTIFS(医生!$G$5,"&lt;&gt;*午*",医生!$G$5,"&lt;&gt;")=1,COUNTIFS(医生!$G$5:$G$7,"*"&amp;医生!$G$5&amp;"*")+COUNTIFS(医生!$G$9:$G$10,"*"&amp;医生!$G$5&amp;"*")+COUNTIFS(医生!$G$13:$G$14,"*"&amp;医生!$G$5&amp;"*")&gt;1),IF(COUNTIFS(医生!$G$5,"*"&amp;"上午"&amp;"*")=1,COUNTIFS(医生!$G$5:$G$7,"*"&amp;LEFT(医生!$G$5,FIND("午",医生!$G$5)-3)&amp;"*")+COUNTIFS(医生!$G$9,"*"&amp;LEFT(医生!$G$5,FIND("午",医生!$G$5)-3)&amp;"*")+COUNTIFS(医生!$G$13,"*"&amp;LEFT(医生!$G$5,FIND("午",医生!$G$5)-3)&amp;"*")&gt;1),IF(COUNTIFS(医生!$G$5,"*"&amp;"上午"&amp;"*")=1,COUNTIFS(医生!$G$5:$G$7,"*"&amp;LEFT(医生!$G$5,FIND("午",医生!$G$5)-3)&amp;"*")+COUNTIFS(医生!$G$9,"*"&amp;LEFT(医生!$G$5,FIND("午",医生!$G$5)-3)&amp;"*")+COUNTIFS(医生!$G$13,"*"&amp;LEFT(医生!$G$5,FIND("午",医生!$G$5)-3)&amp;"*")&gt;1),IF(COUNTIFS(医生!$G$5,"*"&amp;"下午"&amp;"*")=1,COUNTIFS(医生!$G$5:$G$7,"*"&amp;LEFT(医生!$G$5,FIND("午",医生!$G$5)-3)&amp;"*")+COUNTIFS(医生!$G$10,"*"&amp;LEFT(医生!$G$5,FIND("午",医生!$G$5)-3)&amp;"*")+COUNTIFS(医生!$G$13,"*"&amp;LEFT(医生!$G$5,FIND("午",医生!$G$5)-3)&amp;"*",医生!$G$13,"&lt;&gt;*午*")+IF(COUNTIFS(医生!$G$13,"*"&amp;"午"&amp;"*"),IF(LEFT(医生!$G$13,FIND("+",医生!$G$13)-1)=LEFT(医生!$G$5,FIND("午",医生!$G$5)-3),1,0),0)+COUNTIFS(医生!$G$14,"*"&amp;LEFT(医生!$G$5,FIND("午",医生!$G$5)-3)&amp;"*")&gt;1))</v>
      </c>
      <c r="AS28" s="6" t="s">
        <v>175</v>
      </c>
      <c r="AT28" s="9" t="s">
        <v>176</v>
      </c>
      <c r="AU28" s="6" t="s">
        <v>177</v>
      </c>
      <c r="AV28" s="6" t="s">
        <v>243</v>
      </c>
      <c r="AW28" s="26">
        <v>6</v>
      </c>
      <c r="AX28" s="26">
        <v>5</v>
      </c>
      <c r="AY28" s="26">
        <v>7</v>
      </c>
      <c r="AZ28" s="26">
        <v>9</v>
      </c>
      <c r="BA28" s="26">
        <v>10</v>
      </c>
      <c r="BB28" s="26">
        <v>13</v>
      </c>
      <c r="BC28" s="26">
        <v>14</v>
      </c>
      <c r="BD28" s="6" t="s">
        <v>179</v>
      </c>
      <c r="BE28" s="6" t="s">
        <v>180</v>
      </c>
      <c r="BF28" s="6" t="s">
        <v>181</v>
      </c>
      <c r="BG28" s="9" t="s">
        <v>182</v>
      </c>
      <c r="BH28" s="9" t="s">
        <v>183</v>
      </c>
      <c r="BI28" s="9" t="s">
        <v>184</v>
      </c>
      <c r="BJ28" s="9" t="s">
        <v>185</v>
      </c>
      <c r="BK28" s="9" t="s">
        <v>186</v>
      </c>
      <c r="BL28" s="9" t="s">
        <v>187</v>
      </c>
      <c r="BM28" s="9" t="s">
        <v>188</v>
      </c>
      <c r="BN28" s="9" t="s">
        <v>189</v>
      </c>
      <c r="BO28" s="9" t="s">
        <v>190</v>
      </c>
      <c r="BP28" s="9" t="s">
        <v>191</v>
      </c>
      <c r="BQ28" s="9" t="s">
        <v>192</v>
      </c>
      <c r="BR28" s="9" t="s">
        <v>193</v>
      </c>
      <c r="BS28" s="9" t="s">
        <v>194</v>
      </c>
      <c r="BT28" s="9" t="s">
        <v>195</v>
      </c>
      <c r="BU28" s="9" t="s">
        <v>196</v>
      </c>
      <c r="BV28" s="9" t="s">
        <v>197</v>
      </c>
      <c r="BW28" s="9" t="s">
        <v>198</v>
      </c>
      <c r="BX28" s="9" t="s">
        <v>199</v>
      </c>
      <c r="BY28" s="29" t="str">
        <f t="shared" si="1"/>
        <v>OR(IF(COUNTIFS(医生!$G$6,"&lt;&gt;*午*",医生!$G$6,"&lt;&gt;")=1,COUNTIFS(医生!$G$5:$G$7,"*"&amp;医生!$G$6&amp;"*")+COUNTIFS(医生!$G$9:$G$10,"*"&amp;医生!$G$6&amp;"*")+COUNTIFS(医生!$G$13:$G$14,"*"&amp;医生!$G$6&amp;"*")&gt;1),IF(COUNTIFS(医生!$G$6,"*"&amp;"上午"&amp;"*")=1,COUNTIFS(医生!$G$5:$G$7,"*"&amp;LEFT(医生!$G$6,FIND("午",医生!$G$6)-3)&amp;"*")+COUNTIFS(医生!$G$9,"*"&amp;LEFT(医生!$G$6,FIND("午",医生!$G$6)-3)&amp;"*")+COUNTIFS(医生!$G$13,"*"&amp;LEFT(医生!$G$6,FIND("午",医生!$G$6)-3)&amp;"*")&gt;1),IF(COUNTIFS(医生!$G$6,"*"&amp;"上午"&amp;"*")=1,COUNTIFS(医生!$G$5:$G$7,"*"&amp;LEFT(医生!$G$6,FIND("午",医生!$G$6)-3)&amp;"*")+COUNTIFS(医生!$G$9,"*"&amp;LEFT(医生!$G$6,FIND("午",医生!$G$6)-3)&amp;"*")+COUNTIFS(医生!$G$13,"*"&amp;LEFT(医生!$G$6,FIND("午",医生!$G$6)-3)&amp;"*")&gt;1),IF(COUNTIFS(医生!$G$6,"*"&amp;"下午"&amp;"*")=1,COUNTIFS(医生!$G$5:$G$7,"*"&amp;LEFT(医生!$G$6,FIND("午",医生!$G$6)-3)&amp;"*")+COUNTIFS(医生!$G$10,"*"&amp;LEFT(医生!$G$6,FIND("午",医生!$G$6)-3)&amp;"*")+COUNTIFS(医生!$G$13,"*"&amp;LEFT(医生!$G$6,FIND("午",医生!$G$6)-3)&amp;"*",医生!$G$13,"&lt;&gt;*午*")+IF(COUNTIFS(医生!$G$13,"*"&amp;"午"&amp;"*"),IF(LEFT(医生!$G$13,FIND("+",医生!$G$13)-1)=LEFT(医生!$G$6,FIND("午",医生!$G$6)-3),1,0),0)+COUNTIFS(医生!$G$14,"*"&amp;LEFT(医生!$G$6,FIND("午",医生!$G$6)-3)&amp;"*")&gt;1))</v>
      </c>
      <c r="CB28" s="6" t="s">
        <v>175</v>
      </c>
      <c r="CC28" s="9" t="s">
        <v>176</v>
      </c>
      <c r="CD28" s="6" t="s">
        <v>177</v>
      </c>
      <c r="CE28" s="6" t="s">
        <v>243</v>
      </c>
      <c r="CF28" s="26">
        <v>7</v>
      </c>
      <c r="CG28" s="26">
        <v>5</v>
      </c>
      <c r="CH28" s="26">
        <v>7</v>
      </c>
      <c r="CI28" s="26">
        <v>9</v>
      </c>
      <c r="CJ28" s="26">
        <v>10</v>
      </c>
      <c r="CK28" s="26">
        <v>13</v>
      </c>
      <c r="CL28" s="26">
        <v>14</v>
      </c>
      <c r="CM28" s="6" t="s">
        <v>179</v>
      </c>
      <c r="CN28" s="6" t="s">
        <v>180</v>
      </c>
      <c r="CO28" s="6" t="s">
        <v>181</v>
      </c>
      <c r="CP28" s="9" t="s">
        <v>182</v>
      </c>
      <c r="CQ28" s="9" t="s">
        <v>183</v>
      </c>
      <c r="CR28" s="9" t="s">
        <v>184</v>
      </c>
      <c r="CS28" s="9" t="s">
        <v>185</v>
      </c>
      <c r="CT28" s="9" t="s">
        <v>186</v>
      </c>
      <c r="CU28" s="9" t="s">
        <v>187</v>
      </c>
      <c r="CV28" s="9" t="s">
        <v>188</v>
      </c>
      <c r="CW28" s="9" t="s">
        <v>189</v>
      </c>
      <c r="CX28" s="9" t="s">
        <v>190</v>
      </c>
      <c r="CY28" s="9" t="s">
        <v>191</v>
      </c>
      <c r="CZ28" s="9" t="s">
        <v>192</v>
      </c>
      <c r="DA28" s="9" t="s">
        <v>193</v>
      </c>
      <c r="DB28" s="9" t="s">
        <v>194</v>
      </c>
      <c r="DC28" s="9" t="s">
        <v>195</v>
      </c>
      <c r="DD28" s="9" t="s">
        <v>196</v>
      </c>
      <c r="DE28" s="9" t="s">
        <v>197</v>
      </c>
      <c r="DF28" s="9" t="s">
        <v>198</v>
      </c>
      <c r="DG28" s="9" t="s">
        <v>199</v>
      </c>
      <c r="DH28" s="30" t="str">
        <f t="shared" si="2"/>
        <v>OR(IF(COUNTIFS(医生!$G$7,"&lt;&gt;*午*",医生!$G$7,"&lt;&gt;")=1,COUNTIFS(医生!$G$5:$G$7,"*"&amp;医生!$G$7&amp;"*")+COUNTIFS(医生!$G$9:$G$10,"*"&amp;医生!$G$7&amp;"*")+COUNTIFS(医生!$G$13:$G$14,"*"&amp;医生!$G$7&amp;"*")&gt;1),IF(COUNTIFS(医生!$G$7,"*"&amp;"上午"&amp;"*")=1,COUNTIFS(医生!$G$5:$G$7,"*"&amp;LEFT(医生!$G$7,FIND("午",医生!$G$7)-3)&amp;"*")+COUNTIFS(医生!$G$9,"*"&amp;LEFT(医生!$G$7,FIND("午",医生!$G$7)-3)&amp;"*")+COUNTIFS(医生!$G$13,"*"&amp;LEFT(医生!$G$7,FIND("午",医生!$G$7)-3)&amp;"*")&gt;1),IF(COUNTIFS(医生!$G$7,"*"&amp;"上午"&amp;"*")=1,COUNTIFS(医生!$G$5:$G$7,"*"&amp;LEFT(医生!$G$7,FIND("午",医生!$G$7)-3)&amp;"*")+COUNTIFS(医生!$G$9,"*"&amp;LEFT(医生!$G$7,FIND("午",医生!$G$7)-3)&amp;"*")+COUNTIFS(医生!$G$13,"*"&amp;LEFT(医生!$G$7,FIND("午",医生!$G$7)-3)&amp;"*")&gt;1),IF(COUNTIFS(医生!$G$7,"*"&amp;"下午"&amp;"*")=1,COUNTIFS(医生!$G$5:$G$7,"*"&amp;LEFT(医生!$G$7,FIND("午",医生!$G$7)-3)&amp;"*")+COUNTIFS(医生!$G$10,"*"&amp;LEFT(医生!$G$7,FIND("午",医生!$G$7)-3)&amp;"*")+COUNTIFS(医生!$G$13,"*"&amp;LEFT(医生!$G$7,FIND("午",医生!$G$7)-3)&amp;"*",医生!$G$13,"&lt;&gt;*午*")+IF(COUNTIFS(医生!$G$13,"*"&amp;"午"&amp;"*"),IF(LEFT(医生!$G$13,FIND("+",医生!$G$13)-1)=LEFT(医生!$G$7,FIND("午",医生!$G$7)-3),1,0),0)+COUNTIFS(医生!$G$14,"*"&amp;LEFT(医生!$G$7,FIND("午",医生!$G$7)-3)&amp;"*")&gt;1))</v>
      </c>
      <c r="DI28" s="28"/>
      <c r="DK28" s="9" t="s">
        <v>200</v>
      </c>
      <c r="DL28" s="9" t="s">
        <v>201</v>
      </c>
      <c r="DM28" s="6" t="s">
        <v>177</v>
      </c>
      <c r="DN28" s="26" t="s">
        <v>243</v>
      </c>
      <c r="DO28" s="26">
        <v>8</v>
      </c>
      <c r="DP28" s="26">
        <v>14</v>
      </c>
      <c r="DQ28" s="6" t="s">
        <v>179</v>
      </c>
      <c r="DR28" s="6" t="s">
        <v>202</v>
      </c>
      <c r="DS28" s="32" t="str">
        <f t="shared" si="3"/>
        <v>COUNTIFS(医生!$G$14,医生!$G$8)&gt;0</v>
      </c>
      <c r="DY28" s="33" t="s">
        <v>176</v>
      </c>
      <c r="DZ28" s="34" t="s">
        <v>177</v>
      </c>
      <c r="EA28" s="26" t="s">
        <v>243</v>
      </c>
      <c r="EB28" s="34">
        <v>5</v>
      </c>
      <c r="EC28" s="34">
        <v>7</v>
      </c>
      <c r="ED28" s="34">
        <v>9</v>
      </c>
      <c r="EE28" s="34">
        <v>13</v>
      </c>
      <c r="EF28" s="34" t="s">
        <v>181</v>
      </c>
      <c r="EG28" s="33" t="s">
        <v>203</v>
      </c>
      <c r="EH28" s="33" t="s">
        <v>204</v>
      </c>
      <c r="EI28" s="33" t="s">
        <v>184</v>
      </c>
      <c r="EJ28" s="33" t="s">
        <v>185</v>
      </c>
      <c r="EK28" s="33" t="s">
        <v>205</v>
      </c>
      <c r="EL28" s="35" t="str">
        <f t="shared" si="4"/>
        <v>IF(COUNTIFS(医生!$G$9,"&lt;&gt;")=1,COUNTIFS(医生!$G$5:$G$7,"*"&amp;医生!$G$9&amp;"*",医生!$G$5:$G$7,"&lt;&gt;*下午*")+COUNTIFS(医生!$G$13,"*"&amp;医生!$G$9&amp;"*")&gt;0)</v>
      </c>
      <c r="ES28" s="9" t="s">
        <v>176</v>
      </c>
      <c r="ET28" s="6" t="s">
        <v>177</v>
      </c>
      <c r="EU28" s="6" t="s">
        <v>243</v>
      </c>
      <c r="EV28" s="6">
        <v>5</v>
      </c>
      <c r="EW28" s="6">
        <v>7</v>
      </c>
      <c r="EX28" s="6">
        <v>10</v>
      </c>
      <c r="EY28" s="6">
        <v>13</v>
      </c>
      <c r="EZ28" s="6">
        <v>14</v>
      </c>
      <c r="FA28" s="6" t="s">
        <v>181</v>
      </c>
      <c r="FB28" s="9" t="s">
        <v>183</v>
      </c>
      <c r="FC28" s="9" t="s">
        <v>184</v>
      </c>
      <c r="FD28" s="9" t="s">
        <v>207</v>
      </c>
      <c r="FE28" s="9" t="s">
        <v>203</v>
      </c>
      <c r="FF28" s="9" t="s">
        <v>208</v>
      </c>
      <c r="FG28" s="9" t="s">
        <v>185</v>
      </c>
      <c r="FH28" s="9" t="s">
        <v>209</v>
      </c>
      <c r="FI28" s="9" t="s">
        <v>210</v>
      </c>
      <c r="FJ28" s="9" t="s">
        <v>190</v>
      </c>
      <c r="FK28" s="9" t="s">
        <v>192</v>
      </c>
      <c r="FL28" s="9" t="s">
        <v>211</v>
      </c>
      <c r="FM28" s="36" t="str">
        <f t="shared" si="5"/>
        <v>IF(COUNTIFS(医生!$G$10,"&lt;&gt;")=1,COUNTIFS(医生!$G$5:$G$7,"*"&amp;医生!$G$10&amp;"*",医生!$G$5:$G$7,"&lt;&gt;*上午*")+COUNTIFS(医生!$G$14,医生!$G$10)+COUNTIFS(医生!$G$13,"*"&amp;医生!$G$10&amp;"*",医生!$G$13,"&lt;&gt;*午*")+IF(COUNTIFS(医生!$G$13,"*"&amp;"午"&amp;"*"),COUNTIFS(医生!$G$10,"*"&amp;LEFT(医生!$G$13,FIND("+",医生!$G$13)-1)&amp;"*"))&gt;0)</v>
      </c>
      <c r="FR28" s="37" t="s">
        <v>175</v>
      </c>
      <c r="FS28" s="22" t="s">
        <v>176</v>
      </c>
      <c r="FT28" s="38" t="s">
        <v>177</v>
      </c>
      <c r="FU28" s="26" t="s">
        <v>243</v>
      </c>
      <c r="FV28" s="38">
        <v>5</v>
      </c>
      <c r="FW28" s="38">
        <v>7</v>
      </c>
      <c r="FX28" s="38">
        <v>9</v>
      </c>
      <c r="FY28" s="38">
        <v>10</v>
      </c>
      <c r="FZ28" s="38">
        <v>13</v>
      </c>
      <c r="GA28" s="38" t="s">
        <v>179</v>
      </c>
      <c r="GB28" s="38" t="s">
        <v>180</v>
      </c>
      <c r="GC28" s="38" t="s">
        <v>181</v>
      </c>
      <c r="GD28" s="22" t="s">
        <v>213</v>
      </c>
      <c r="GE28" s="22" t="s">
        <v>214</v>
      </c>
      <c r="GF28" s="22" t="s">
        <v>208</v>
      </c>
      <c r="GG28" s="22" t="s">
        <v>215</v>
      </c>
      <c r="GH28" s="22" t="s">
        <v>216</v>
      </c>
      <c r="GI28" s="22" t="s">
        <v>217</v>
      </c>
      <c r="GJ28" s="22" t="s">
        <v>218</v>
      </c>
      <c r="GK28" s="22" t="s">
        <v>185</v>
      </c>
      <c r="GL28" s="22" t="s">
        <v>186</v>
      </c>
      <c r="GM28" s="22" t="s">
        <v>219</v>
      </c>
      <c r="GN28" s="22" t="s">
        <v>220</v>
      </c>
      <c r="GO28" s="22" t="s">
        <v>221</v>
      </c>
      <c r="GP28" s="22" t="s">
        <v>222</v>
      </c>
      <c r="GQ28" s="22" t="s">
        <v>223</v>
      </c>
      <c r="GR28" s="22" t="s">
        <v>188</v>
      </c>
      <c r="GS28" s="22" t="s">
        <v>190</v>
      </c>
      <c r="GT28" s="22" t="s">
        <v>191</v>
      </c>
      <c r="GU28" s="22" t="s">
        <v>192</v>
      </c>
      <c r="GV28" s="22" t="s">
        <v>191</v>
      </c>
      <c r="GW28" s="22" t="s">
        <v>224</v>
      </c>
      <c r="GX28" s="22" t="s">
        <v>225</v>
      </c>
      <c r="GY28" s="22" t="s">
        <v>226</v>
      </c>
      <c r="GZ28" s="39" t="str">
        <f t="shared" si="6"/>
        <v>OR(IF(COUNTIFS(医生!$G$13,"&lt;&gt;",医生!$G$13,"&lt;&gt;*+*")=1,COUNTIFS(医生!$G$5:$G$7,"*"&amp;医生!$G$13&amp;"*")+COUNTIFS(医生!$G$13,医生!$G$9,医生!$G$9,"&lt;&gt;")+COUNTIFS(医生!$G$13,医生!$G$10,医生!$G$10,"&lt;&gt;")&gt;0),IF(COUNTIFS(医生!$G$13,"*"&amp;"+"&amp;"*",医生!$G$13,"&lt;&gt;*午*")=1,COUNTIFS(医生!$G$5:$G$7,"*"&amp;LEFT(医生!$G$13,FIND("+",医生!$G$13)-1)&amp;"*")+COUNTIFS(医生!$G$5:$G$7,"*"&amp;MID(医生!$G$13,FIND("+",医生!$G$13)+1,3)&amp;"*")+COUNTIFS(医生!$G$9:$G$10,"*"&amp;LEFT(医生!$G$13,FIND("+",医生!$G$13)-1)&amp;"*")+COUNTIFS(医生!$G$9:$G$10,"*"&amp;MID(医生!$G$13,FIND("+",医生!$G$13)+1,3)&amp;"*")&gt;0),IF(COUNTIFS(医生!$G$13,"*"&amp;"上午"&amp;"*")=1,COUNTIFS(医生!$G$5:$G$7,"*"&amp;LEFT(医生!$G$13,FIND("+",医生!$G$13)-1)&amp;"*")+COUNTIFS(医生!$G$9:$G$10,"*"&amp;LEFT(医生!$G$13,FIND("+",医生!$G$13)-1)&amp;"*")&gt;0),IF(COUNTIFS(医生!$G$13,"*"&amp;"上午"&amp;"*")=1,COUNTIFS(医生!$G$5:$G$7,"&lt;&gt;*下午*",医生!$G$5:$G$7,"*"&amp;MID(LEFT(医生!$G$13,FIND("午",医生!$G$13)-3),FIND("+",医生!$G$13)+1,3)&amp;"*")+COUNTIFS(医生!$G$9,"*"&amp;MID(LEFT(医生!$G$13,FIND("午",医生!$G$13)-3),FIND("+",医生!$G$13)+1,3)&amp;"*")&gt;0))</v>
      </c>
      <c r="HE28" s="40" t="s">
        <v>175</v>
      </c>
      <c r="HF28" s="40" t="s">
        <v>179</v>
      </c>
      <c r="HG28" s="40" t="s">
        <v>180</v>
      </c>
      <c r="HH28" s="33" t="s">
        <v>176</v>
      </c>
      <c r="HI28" s="34" t="s">
        <v>177</v>
      </c>
      <c r="HJ28" s="26" t="s">
        <v>243</v>
      </c>
      <c r="HK28" s="42" t="s">
        <v>247</v>
      </c>
      <c r="HL28" s="34">
        <v>5</v>
      </c>
      <c r="HM28" s="34">
        <v>7</v>
      </c>
      <c r="HN28" s="34">
        <v>8</v>
      </c>
      <c r="HO28" s="34">
        <v>10</v>
      </c>
      <c r="HP28" s="34">
        <v>14</v>
      </c>
      <c r="HQ28" s="34"/>
      <c r="HR28" s="34"/>
      <c r="HS28" s="34">
        <v>9</v>
      </c>
      <c r="HT28" s="34">
        <v>13</v>
      </c>
      <c r="HU28" s="34" t="s">
        <v>181</v>
      </c>
      <c r="HV28" s="33" t="s">
        <v>184</v>
      </c>
      <c r="HW28" s="33" t="s">
        <v>203</v>
      </c>
      <c r="HX28" s="33" t="s">
        <v>186</v>
      </c>
      <c r="HY28" s="33" t="s">
        <v>214</v>
      </c>
      <c r="HZ28" s="33" t="s">
        <v>208</v>
      </c>
      <c r="IA28" s="33" t="s">
        <v>185</v>
      </c>
      <c r="IB28" s="33" t="s">
        <v>209</v>
      </c>
      <c r="IC28" s="33" t="s">
        <v>210</v>
      </c>
      <c r="ID28" s="33" t="s">
        <v>205</v>
      </c>
      <c r="IE28" s="33" t="s">
        <v>228</v>
      </c>
      <c r="IF28" s="9" t="str">
        <f t="shared" si="7"/>
        <v>OR(IF(COUNTIFS(医生!$G$14,"&lt;&gt;")=1,COUNTIFS(医生!$G$5:$G$7,"*"&amp;医生!$G$14&amp;"*",医生!$G$5:$G$7,"&lt;&gt;",医生!$G$5:$G$7,"&lt;&gt;*上午*")+COUNTIFS(医生!$G$8,医生!$G$14)+COUNTIFS(医生!$G$10,医生!$G$14)&gt;0),IF(COUNTIFS(医生!$G$14,"&lt;&gt;")=1,COUNTIFS(医生!$H$5:$H$7,"*"&amp;医生!$G$14&amp;"*")+COUNTIFS(医生!$H$9:$H$13,"*"&amp;医生!$G$14&amp;"*")&gt;0))</v>
      </c>
      <c r="IK28" s="9" t="s">
        <v>176</v>
      </c>
      <c r="IL28" s="6" t="s">
        <v>177</v>
      </c>
      <c r="IM28" s="6" t="s">
        <v>239</v>
      </c>
      <c r="IN28" s="6" t="s">
        <v>243</v>
      </c>
      <c r="IO28" s="6" t="s">
        <v>247</v>
      </c>
      <c r="IP28" s="6">
        <v>5</v>
      </c>
      <c r="IQ28" s="6">
        <v>7</v>
      </c>
      <c r="IR28" s="6">
        <v>9</v>
      </c>
      <c r="IS28" s="6">
        <v>13</v>
      </c>
      <c r="IT28" s="6">
        <v>14</v>
      </c>
      <c r="IU28" s="6"/>
      <c r="IV28" s="6"/>
      <c r="IW28" s="6"/>
      <c r="IX28" s="6"/>
      <c r="IY28" s="6" t="s">
        <v>181</v>
      </c>
      <c r="IZ28" s="9" t="s">
        <v>184</v>
      </c>
      <c r="JA28" s="9" t="s">
        <v>185</v>
      </c>
      <c r="JB28" s="9" t="s">
        <v>186</v>
      </c>
      <c r="JC28" s="9" t="s">
        <v>230</v>
      </c>
      <c r="JD28" s="47" t="str">
        <f t="shared" si="8"/>
        <v>IF(COUNTIFS(医生!$G$14,"&lt;&gt;")=1,COUNTIFS(医生!$H$5:$H$7,"*"&amp;医生!$G$14&amp;"*")+COUNTIFS(医生!$H$9:$H$13,"*"&amp;医生!$G$14&amp;"*")&lt;1)</v>
      </c>
      <c r="JG28" s="9" t="s">
        <v>176</v>
      </c>
      <c r="JH28" s="6" t="s">
        <v>177</v>
      </c>
      <c r="JI28" s="6" t="s">
        <v>239</v>
      </c>
      <c r="JJ28" s="6" t="s">
        <v>243</v>
      </c>
      <c r="JK28" s="6" t="s">
        <v>247</v>
      </c>
      <c r="JL28" s="6">
        <v>5</v>
      </c>
      <c r="JM28" s="6">
        <v>7</v>
      </c>
      <c r="JN28" s="6">
        <v>9</v>
      </c>
      <c r="JO28" s="6">
        <v>13</v>
      </c>
      <c r="JP28" s="6">
        <v>14</v>
      </c>
      <c r="JQ28" s="6"/>
      <c r="JR28" s="6"/>
      <c r="JS28" s="6"/>
      <c r="JT28" s="6"/>
      <c r="JU28" s="6" t="s">
        <v>181</v>
      </c>
      <c r="JV28" s="9" t="s">
        <v>184</v>
      </c>
      <c r="JW28" s="9" t="s">
        <v>185</v>
      </c>
      <c r="JX28" s="9" t="s">
        <v>186</v>
      </c>
      <c r="JY28" s="9" t="s">
        <v>230</v>
      </c>
      <c r="JZ28" s="47" t="str">
        <f t="shared" si="9"/>
        <v>IF(COUNTIFS(医生!$F$14,"&lt;&gt;")=1,COUNTIFS(医生!$G$5:$G$7,"*"&amp;医生!$F$14&amp;"*")+COUNTIFS(医生!$G$9:$G$13,"*"&amp;医生!$F$14&amp;"*")&lt;1)</v>
      </c>
    </row>
    <row r="29" spans="1:286" ht="122.45" customHeight="1" x14ac:dyDescent="0.2">
      <c r="A29" s="1" t="s">
        <v>248</v>
      </c>
      <c r="B29" s="9" t="s">
        <v>81</v>
      </c>
      <c r="C29" s="15" t="s">
        <v>11</v>
      </c>
      <c r="D29" s="9" t="s">
        <v>249</v>
      </c>
      <c r="E29" s="18" t="s">
        <v>250</v>
      </c>
      <c r="F29" s="17" t="e">
        <f>IF(COUNTIFS(医生!#REF!,"&lt;&gt;")=1,COUNTIFS(医生!$B$5:$B$7,"*"&amp;医生!#REF!&amp;"*",医生!$B$5:$B$7,"&lt;&gt;*上午*")+COUNTIFS(医生!#REF!,医生!#REF!)+COUNTIFS(医生!#REF!,"*"&amp;医生!#REF!&amp;"*",医生!#REF!,"&lt;&gt;*午*")+IF(COUNTIFS(医生!#REF!,"*"&amp;"午"&amp;"*"),COUNTIFS(医生!#REF!,"*"&amp;LEFT(医生!#REF!,FIND("+",医生!#REF!)-1)&amp;"*"))&gt;0)</f>
        <v>#REF!</v>
      </c>
      <c r="G29" s="18" t="str">
        <f>ES24&amp;ET24&amp;EU24&amp;ET24&amp;EX24&amp;FC24&amp;ET24&amp;EU24&amp;ET24&amp;EV24&amp;FA24&amp;ET24&amp;EU24&amp;ET24&amp;EW24&amp;FG24&amp;ET24&amp;EU24&amp;ET24&amp;EX24&amp;FE24&amp;ET24&amp;EU24&amp;ET24&amp;EV24&amp;FA24&amp;ET24&amp;EU24&amp;ET24&amp;EW24&amp;FI24&amp;ET24&amp;EU24&amp;ET24&amp;EZ24&amp;FF24&amp;ET24&amp;EU24&amp;ET24&amp;EX24&amp;FH24&amp;ET24&amp;EU24&amp;ET24&amp;EY24&amp;FG24&amp;ET24&amp;EU24&amp;ET24&amp;EX24&amp;FE24&amp;ET24&amp;EU24&amp;ET24&amp;EY24&amp;FB24&amp;ES24&amp;ET24&amp;EU24&amp;ET24&amp;EY24&amp;FD24&amp;ET24&amp;EU24&amp;ET24&amp;EX24&amp;FJ24&amp;ET24&amp;EU24&amp;ET24&amp;EY24&amp;FK24&amp;ET24&amp;EU24&amp;ET24&amp;EY24&amp;FL24</f>
        <v>IF(COUNTIFS(医生!$C$10,"&lt;&gt;")=1,COUNTIFS(医生!$C$5:$C$7,"*"&amp;医生!$C$10&amp;"*",医生!$C$5:$C$7,"&lt;&gt;*上午*")+COUNTIFS(医生!$C$14,医生!$C$10)+COUNTIFS(医生!$C$13,"*"&amp;医生!$C$10&amp;"*",医生!$C$13,"&lt;&gt;*午*")+IF(COUNTIFS(医生!$C$13,"*"&amp;"午"&amp;"*"),COUNTIFS(医生!$C$10,"*"&amp;LEFT(医生!$C$13,FIND("+",医生!$C$13)-1)&amp;"*"))&gt;0)</v>
      </c>
      <c r="J29" s="6" t="s">
        <v>175</v>
      </c>
      <c r="K29" s="9" t="s">
        <v>176</v>
      </c>
      <c r="L29" s="6" t="s">
        <v>177</v>
      </c>
      <c r="M29" s="6" t="s">
        <v>247</v>
      </c>
      <c r="N29" s="26">
        <v>5</v>
      </c>
      <c r="O29" s="26">
        <v>5</v>
      </c>
      <c r="P29" s="26">
        <v>7</v>
      </c>
      <c r="Q29" s="26">
        <v>9</v>
      </c>
      <c r="R29" s="26">
        <v>10</v>
      </c>
      <c r="S29" s="26">
        <v>13</v>
      </c>
      <c r="T29" s="26">
        <v>14</v>
      </c>
      <c r="U29" s="6" t="s">
        <v>179</v>
      </c>
      <c r="V29" s="6" t="s">
        <v>180</v>
      </c>
      <c r="W29" s="6" t="s">
        <v>181</v>
      </c>
      <c r="X29" s="9" t="s">
        <v>182</v>
      </c>
      <c r="Y29" s="9" t="s">
        <v>183</v>
      </c>
      <c r="Z29" s="9" t="s">
        <v>184</v>
      </c>
      <c r="AA29" s="9" t="s">
        <v>185</v>
      </c>
      <c r="AB29" s="9" t="s">
        <v>186</v>
      </c>
      <c r="AC29" s="9" t="s">
        <v>187</v>
      </c>
      <c r="AD29" s="9" t="s">
        <v>188</v>
      </c>
      <c r="AE29" s="9" t="s">
        <v>189</v>
      </c>
      <c r="AF29" s="9" t="s">
        <v>190</v>
      </c>
      <c r="AG29" s="9" t="s">
        <v>191</v>
      </c>
      <c r="AH29" s="9" t="s">
        <v>192</v>
      </c>
      <c r="AI29" s="9" t="s">
        <v>193</v>
      </c>
      <c r="AJ29" s="9" t="s">
        <v>194</v>
      </c>
      <c r="AK29" s="9" t="s">
        <v>195</v>
      </c>
      <c r="AL29" s="9" t="s">
        <v>196</v>
      </c>
      <c r="AM29" s="9" t="s">
        <v>197</v>
      </c>
      <c r="AN29" s="9" t="s">
        <v>198</v>
      </c>
      <c r="AO29" s="9" t="s">
        <v>199</v>
      </c>
      <c r="AP29" s="19" t="str">
        <f t="shared" si="0"/>
        <v>OR(IF(COUNTIFS(医生!$H$5,"&lt;&gt;*午*",医生!$H$5,"&lt;&gt;")=1,COUNTIFS(医生!$H$5:$H$7,"*"&amp;医生!$H$5&amp;"*")+COUNTIFS(医生!$H$9:$H$10,"*"&amp;医生!$H$5&amp;"*")+COUNTIFS(医生!$H$13:$H$14,"*"&amp;医生!$H$5&amp;"*")&gt;1),IF(COUNTIFS(医生!$H$5,"*"&amp;"上午"&amp;"*")=1,COUNTIFS(医生!$H$5:$H$7,"*"&amp;LEFT(医生!$H$5,FIND("午",医生!$H$5)-3)&amp;"*")+COUNTIFS(医生!$H$9,"*"&amp;LEFT(医生!$H$5,FIND("午",医生!$H$5)-3)&amp;"*")+COUNTIFS(医生!$H$13,"*"&amp;LEFT(医生!$H$5,FIND("午",医生!$H$5)-3)&amp;"*")&gt;1),IF(COUNTIFS(医生!$H$5,"*"&amp;"上午"&amp;"*")=1,COUNTIFS(医生!$H$5:$H$7,"*"&amp;LEFT(医生!$H$5,FIND("午",医生!$H$5)-3)&amp;"*")+COUNTIFS(医生!$H$9,"*"&amp;LEFT(医生!$H$5,FIND("午",医生!$H$5)-3)&amp;"*")+COUNTIFS(医生!$H$13,"*"&amp;LEFT(医生!$H$5,FIND("午",医生!$H$5)-3)&amp;"*")&gt;1),IF(COUNTIFS(医生!$H$5,"*"&amp;"下午"&amp;"*")=1,COUNTIFS(医生!$H$5:$H$7,"*"&amp;LEFT(医生!$H$5,FIND("午",医生!$H$5)-3)&amp;"*")+COUNTIFS(医生!$H$10,"*"&amp;LEFT(医生!$H$5,FIND("午",医生!$H$5)-3)&amp;"*")+COUNTIFS(医生!$H$13,"*"&amp;LEFT(医生!$H$5,FIND("午",医生!$H$5)-3)&amp;"*",医生!$H$13,"&lt;&gt;*午*")+IF(COUNTIFS(医生!$H$13,"*"&amp;"午"&amp;"*"),IF(LEFT(医生!$H$13,FIND("+",医生!$H$13)-1)=LEFT(医生!$H$5,FIND("午",医生!$H$5)-3),1,0),0)+COUNTIFS(医生!$H$14,"*"&amp;LEFT(医生!$H$5,FIND("午",医生!$H$5)-3)&amp;"*")&gt;1))</v>
      </c>
      <c r="AS29" s="6" t="s">
        <v>175</v>
      </c>
      <c r="AT29" s="9" t="s">
        <v>176</v>
      </c>
      <c r="AU29" s="6" t="s">
        <v>177</v>
      </c>
      <c r="AV29" s="6" t="s">
        <v>247</v>
      </c>
      <c r="AW29" s="26">
        <v>6</v>
      </c>
      <c r="AX29" s="26">
        <v>5</v>
      </c>
      <c r="AY29" s="26">
        <v>7</v>
      </c>
      <c r="AZ29" s="26">
        <v>9</v>
      </c>
      <c r="BA29" s="26">
        <v>10</v>
      </c>
      <c r="BB29" s="26">
        <v>13</v>
      </c>
      <c r="BC29" s="26">
        <v>14</v>
      </c>
      <c r="BD29" s="6" t="s">
        <v>179</v>
      </c>
      <c r="BE29" s="6" t="s">
        <v>180</v>
      </c>
      <c r="BF29" s="6" t="s">
        <v>181</v>
      </c>
      <c r="BG29" s="9" t="s">
        <v>182</v>
      </c>
      <c r="BH29" s="9" t="s">
        <v>183</v>
      </c>
      <c r="BI29" s="9" t="s">
        <v>184</v>
      </c>
      <c r="BJ29" s="9" t="s">
        <v>185</v>
      </c>
      <c r="BK29" s="9" t="s">
        <v>186</v>
      </c>
      <c r="BL29" s="9" t="s">
        <v>187</v>
      </c>
      <c r="BM29" s="9" t="s">
        <v>188</v>
      </c>
      <c r="BN29" s="9" t="s">
        <v>189</v>
      </c>
      <c r="BO29" s="9" t="s">
        <v>190</v>
      </c>
      <c r="BP29" s="9" t="s">
        <v>191</v>
      </c>
      <c r="BQ29" s="9" t="s">
        <v>192</v>
      </c>
      <c r="BR29" s="9" t="s">
        <v>193</v>
      </c>
      <c r="BS29" s="9" t="s">
        <v>194</v>
      </c>
      <c r="BT29" s="9" t="s">
        <v>195</v>
      </c>
      <c r="BU29" s="9" t="s">
        <v>196</v>
      </c>
      <c r="BV29" s="9" t="s">
        <v>197</v>
      </c>
      <c r="BW29" s="9" t="s">
        <v>198</v>
      </c>
      <c r="BX29" s="9" t="s">
        <v>199</v>
      </c>
      <c r="BY29" s="29" t="str">
        <f t="shared" si="1"/>
        <v>OR(IF(COUNTIFS(医生!$H$6,"&lt;&gt;*午*",医生!$H$6,"&lt;&gt;")=1,COUNTIFS(医生!$H$5:$H$7,"*"&amp;医生!$H$6&amp;"*")+COUNTIFS(医生!$H$9:$H$10,"*"&amp;医生!$H$6&amp;"*")+COUNTIFS(医生!$H$13:$H$14,"*"&amp;医生!$H$6&amp;"*")&gt;1),IF(COUNTIFS(医生!$H$6,"*"&amp;"上午"&amp;"*")=1,COUNTIFS(医生!$H$5:$H$7,"*"&amp;LEFT(医生!$H$6,FIND("午",医生!$H$6)-3)&amp;"*")+COUNTIFS(医生!$H$9,"*"&amp;LEFT(医生!$H$6,FIND("午",医生!$H$6)-3)&amp;"*")+COUNTIFS(医生!$H$13,"*"&amp;LEFT(医生!$H$6,FIND("午",医生!$H$6)-3)&amp;"*")&gt;1),IF(COUNTIFS(医生!$H$6,"*"&amp;"上午"&amp;"*")=1,COUNTIFS(医生!$H$5:$H$7,"*"&amp;LEFT(医生!$H$6,FIND("午",医生!$H$6)-3)&amp;"*")+COUNTIFS(医生!$H$9,"*"&amp;LEFT(医生!$H$6,FIND("午",医生!$H$6)-3)&amp;"*")+COUNTIFS(医生!$H$13,"*"&amp;LEFT(医生!$H$6,FIND("午",医生!$H$6)-3)&amp;"*")&gt;1),IF(COUNTIFS(医生!$H$6,"*"&amp;"下午"&amp;"*")=1,COUNTIFS(医生!$H$5:$H$7,"*"&amp;LEFT(医生!$H$6,FIND("午",医生!$H$6)-3)&amp;"*")+COUNTIFS(医生!$H$10,"*"&amp;LEFT(医生!$H$6,FIND("午",医生!$H$6)-3)&amp;"*")+COUNTIFS(医生!$H$13,"*"&amp;LEFT(医生!$H$6,FIND("午",医生!$H$6)-3)&amp;"*",医生!$H$13,"&lt;&gt;*午*")+IF(COUNTIFS(医生!$H$13,"*"&amp;"午"&amp;"*"),IF(LEFT(医生!$H$13,FIND("+",医生!$H$13)-1)=LEFT(医生!$H$6,FIND("午",医生!$H$6)-3),1,0),0)+COUNTIFS(医生!$H$14,"*"&amp;LEFT(医生!$H$6,FIND("午",医生!$H$6)-3)&amp;"*")&gt;1))</v>
      </c>
      <c r="CB29" s="6" t="s">
        <v>175</v>
      </c>
      <c r="CC29" s="9" t="s">
        <v>176</v>
      </c>
      <c r="CD29" s="6" t="s">
        <v>177</v>
      </c>
      <c r="CE29" s="6" t="s">
        <v>247</v>
      </c>
      <c r="CF29" s="26">
        <v>7</v>
      </c>
      <c r="CG29" s="26">
        <v>5</v>
      </c>
      <c r="CH29" s="26">
        <v>7</v>
      </c>
      <c r="CI29" s="26">
        <v>9</v>
      </c>
      <c r="CJ29" s="26">
        <v>10</v>
      </c>
      <c r="CK29" s="26">
        <v>13</v>
      </c>
      <c r="CL29" s="26">
        <v>14</v>
      </c>
      <c r="CM29" s="6" t="s">
        <v>179</v>
      </c>
      <c r="CN29" s="6" t="s">
        <v>180</v>
      </c>
      <c r="CO29" s="6" t="s">
        <v>181</v>
      </c>
      <c r="CP29" s="9" t="s">
        <v>182</v>
      </c>
      <c r="CQ29" s="9" t="s">
        <v>183</v>
      </c>
      <c r="CR29" s="9" t="s">
        <v>184</v>
      </c>
      <c r="CS29" s="9" t="s">
        <v>185</v>
      </c>
      <c r="CT29" s="9" t="s">
        <v>186</v>
      </c>
      <c r="CU29" s="9" t="s">
        <v>187</v>
      </c>
      <c r="CV29" s="9" t="s">
        <v>188</v>
      </c>
      <c r="CW29" s="9" t="s">
        <v>189</v>
      </c>
      <c r="CX29" s="9" t="s">
        <v>190</v>
      </c>
      <c r="CY29" s="9" t="s">
        <v>191</v>
      </c>
      <c r="CZ29" s="9" t="s">
        <v>192</v>
      </c>
      <c r="DA29" s="9" t="s">
        <v>193</v>
      </c>
      <c r="DB29" s="9" t="s">
        <v>194</v>
      </c>
      <c r="DC29" s="9" t="s">
        <v>195</v>
      </c>
      <c r="DD29" s="9" t="s">
        <v>196</v>
      </c>
      <c r="DE29" s="9" t="s">
        <v>197</v>
      </c>
      <c r="DF29" s="9" t="s">
        <v>198</v>
      </c>
      <c r="DG29" s="9" t="s">
        <v>199</v>
      </c>
      <c r="DH29" s="30" t="str">
        <f t="shared" si="2"/>
        <v>OR(IF(COUNTIFS(医生!$H$7,"&lt;&gt;*午*",医生!$H$7,"&lt;&gt;")=1,COUNTIFS(医生!$H$5:$H$7,"*"&amp;医生!$H$7&amp;"*")+COUNTIFS(医生!$H$9:$H$10,"*"&amp;医生!$H$7&amp;"*")+COUNTIFS(医生!$H$13:$H$14,"*"&amp;医生!$H$7&amp;"*")&gt;1),IF(COUNTIFS(医生!$H$7,"*"&amp;"上午"&amp;"*")=1,COUNTIFS(医生!$H$5:$H$7,"*"&amp;LEFT(医生!$H$7,FIND("午",医生!$H$7)-3)&amp;"*")+COUNTIFS(医生!$H$9,"*"&amp;LEFT(医生!$H$7,FIND("午",医生!$H$7)-3)&amp;"*")+COUNTIFS(医生!$H$13,"*"&amp;LEFT(医生!$H$7,FIND("午",医生!$H$7)-3)&amp;"*")&gt;1),IF(COUNTIFS(医生!$H$7,"*"&amp;"上午"&amp;"*")=1,COUNTIFS(医生!$H$5:$H$7,"*"&amp;LEFT(医生!$H$7,FIND("午",医生!$H$7)-3)&amp;"*")+COUNTIFS(医生!$H$9,"*"&amp;LEFT(医生!$H$7,FIND("午",医生!$H$7)-3)&amp;"*")+COUNTIFS(医生!$H$13,"*"&amp;LEFT(医生!$H$7,FIND("午",医生!$H$7)-3)&amp;"*")&gt;1),IF(COUNTIFS(医生!$H$7,"*"&amp;"下午"&amp;"*")=1,COUNTIFS(医生!$H$5:$H$7,"*"&amp;LEFT(医生!$H$7,FIND("午",医生!$H$7)-3)&amp;"*")+COUNTIFS(医生!$H$10,"*"&amp;LEFT(医生!$H$7,FIND("午",医生!$H$7)-3)&amp;"*")+COUNTIFS(医生!$H$13,"*"&amp;LEFT(医生!$H$7,FIND("午",医生!$H$7)-3)&amp;"*",医生!$H$13,"&lt;&gt;*午*")+IF(COUNTIFS(医生!$H$13,"*"&amp;"午"&amp;"*"),IF(LEFT(医生!$H$13,FIND("+",医生!$H$13)-1)=LEFT(医生!$H$7,FIND("午",医生!$H$7)-3),1,0),0)+COUNTIFS(医生!$H$14,"*"&amp;LEFT(医生!$H$7,FIND("午",医生!$H$7)-3)&amp;"*")&gt;1))</v>
      </c>
      <c r="DI29" s="28"/>
      <c r="DK29" s="9" t="s">
        <v>200</v>
      </c>
      <c r="DL29" s="9" t="s">
        <v>201</v>
      </c>
      <c r="DM29" s="6" t="s">
        <v>177</v>
      </c>
      <c r="DN29" s="26" t="s">
        <v>247</v>
      </c>
      <c r="DO29" s="26">
        <v>8</v>
      </c>
      <c r="DP29" s="26">
        <v>14</v>
      </c>
      <c r="DQ29" s="6" t="s">
        <v>179</v>
      </c>
      <c r="DR29" s="6" t="s">
        <v>202</v>
      </c>
      <c r="DS29" s="32" t="str">
        <f t="shared" si="3"/>
        <v>COUNTIFS(医生!$H$14,医生!$H$8)&gt;0</v>
      </c>
      <c r="DY29" s="33" t="s">
        <v>176</v>
      </c>
      <c r="DZ29" s="34" t="s">
        <v>177</v>
      </c>
      <c r="EA29" s="26" t="s">
        <v>247</v>
      </c>
      <c r="EB29" s="34">
        <v>5</v>
      </c>
      <c r="EC29" s="34">
        <v>7</v>
      </c>
      <c r="ED29" s="34">
        <v>9</v>
      </c>
      <c r="EE29" s="34">
        <v>13</v>
      </c>
      <c r="EF29" s="34" t="s">
        <v>181</v>
      </c>
      <c r="EG29" s="33" t="s">
        <v>203</v>
      </c>
      <c r="EH29" s="33" t="s">
        <v>204</v>
      </c>
      <c r="EI29" s="33" t="s">
        <v>184</v>
      </c>
      <c r="EJ29" s="33" t="s">
        <v>185</v>
      </c>
      <c r="EK29" s="33" t="s">
        <v>205</v>
      </c>
      <c r="EL29" s="35" t="str">
        <f t="shared" si="4"/>
        <v>IF(COUNTIFS(医生!$H$9,"&lt;&gt;")=1,COUNTIFS(医生!$H$5:$H$7,"*"&amp;医生!$H$9&amp;"*",医生!$H$5:$H$7,"&lt;&gt;*下午*")+COUNTIFS(医生!$H$13,"*"&amp;医生!$H$9&amp;"*")&gt;0)</v>
      </c>
      <c r="ES29" s="9" t="s">
        <v>176</v>
      </c>
      <c r="ET29" s="6" t="s">
        <v>177</v>
      </c>
      <c r="EU29" s="6" t="s">
        <v>247</v>
      </c>
      <c r="EV29" s="6">
        <v>5</v>
      </c>
      <c r="EW29" s="6">
        <v>7</v>
      </c>
      <c r="EX29" s="6">
        <v>10</v>
      </c>
      <c r="EY29" s="6">
        <v>13</v>
      </c>
      <c r="EZ29" s="6">
        <v>14</v>
      </c>
      <c r="FA29" s="6" t="s">
        <v>181</v>
      </c>
      <c r="FB29" s="9" t="s">
        <v>183</v>
      </c>
      <c r="FC29" s="9" t="s">
        <v>184</v>
      </c>
      <c r="FD29" s="9" t="s">
        <v>207</v>
      </c>
      <c r="FE29" s="9" t="s">
        <v>203</v>
      </c>
      <c r="FF29" s="9" t="s">
        <v>208</v>
      </c>
      <c r="FG29" s="9" t="s">
        <v>185</v>
      </c>
      <c r="FH29" s="9" t="s">
        <v>209</v>
      </c>
      <c r="FI29" s="9" t="s">
        <v>210</v>
      </c>
      <c r="FJ29" s="9" t="s">
        <v>190</v>
      </c>
      <c r="FK29" s="9" t="s">
        <v>192</v>
      </c>
      <c r="FL29" s="9" t="s">
        <v>211</v>
      </c>
      <c r="FM29" s="36" t="str">
        <f t="shared" si="5"/>
        <v>IF(COUNTIFS(医生!$H$10,"&lt;&gt;")=1,COUNTIFS(医生!$H$5:$H$7,"*"&amp;医生!$H$10&amp;"*",医生!$H$5:$H$7,"&lt;&gt;*上午*")+COUNTIFS(医生!$H$14,医生!$H$10)+COUNTIFS(医生!$H$13,"*"&amp;医生!$H$10&amp;"*",医生!$H$13,"&lt;&gt;*午*")+IF(COUNTIFS(医生!$H$13,"*"&amp;"午"&amp;"*"),COUNTIFS(医生!$H$10,"*"&amp;LEFT(医生!$H$13,FIND("+",医生!$H$13)-1)&amp;"*"))&gt;0)</v>
      </c>
      <c r="FR29" s="37" t="s">
        <v>175</v>
      </c>
      <c r="FS29" s="22" t="s">
        <v>176</v>
      </c>
      <c r="FT29" s="38" t="s">
        <v>177</v>
      </c>
      <c r="FU29" s="26" t="s">
        <v>247</v>
      </c>
      <c r="FV29" s="38">
        <v>5</v>
      </c>
      <c r="FW29" s="38">
        <v>7</v>
      </c>
      <c r="FX29" s="38">
        <v>9</v>
      </c>
      <c r="FY29" s="38">
        <v>10</v>
      </c>
      <c r="FZ29" s="38">
        <v>13</v>
      </c>
      <c r="GA29" s="38" t="s">
        <v>179</v>
      </c>
      <c r="GB29" s="38" t="s">
        <v>180</v>
      </c>
      <c r="GC29" s="38" t="s">
        <v>181</v>
      </c>
      <c r="GD29" s="22" t="s">
        <v>213</v>
      </c>
      <c r="GE29" s="22" t="s">
        <v>214</v>
      </c>
      <c r="GF29" s="22" t="s">
        <v>208</v>
      </c>
      <c r="GG29" s="22" t="s">
        <v>215</v>
      </c>
      <c r="GH29" s="22" t="s">
        <v>216</v>
      </c>
      <c r="GI29" s="22" t="s">
        <v>217</v>
      </c>
      <c r="GJ29" s="22" t="s">
        <v>218</v>
      </c>
      <c r="GK29" s="22" t="s">
        <v>185</v>
      </c>
      <c r="GL29" s="22" t="s">
        <v>186</v>
      </c>
      <c r="GM29" s="22" t="s">
        <v>219</v>
      </c>
      <c r="GN29" s="22" t="s">
        <v>220</v>
      </c>
      <c r="GO29" s="22" t="s">
        <v>221</v>
      </c>
      <c r="GP29" s="22" t="s">
        <v>222</v>
      </c>
      <c r="GQ29" s="22" t="s">
        <v>223</v>
      </c>
      <c r="GR29" s="22" t="s">
        <v>188</v>
      </c>
      <c r="GS29" s="22" t="s">
        <v>190</v>
      </c>
      <c r="GT29" s="22" t="s">
        <v>191</v>
      </c>
      <c r="GU29" s="22" t="s">
        <v>192</v>
      </c>
      <c r="GV29" s="22" t="s">
        <v>191</v>
      </c>
      <c r="GW29" s="22" t="s">
        <v>224</v>
      </c>
      <c r="GX29" s="22" t="s">
        <v>225</v>
      </c>
      <c r="GY29" s="22" t="s">
        <v>226</v>
      </c>
      <c r="GZ29" s="39" t="str">
        <f t="shared" si="6"/>
        <v>OR(IF(COUNTIFS(医生!$H$13,"&lt;&gt;",医生!$H$13,"&lt;&gt;*+*")=1,COUNTIFS(医生!$H$5:$H$7,"*"&amp;医生!$H$13&amp;"*")+COUNTIFS(医生!$H$13,医生!$H$9,医生!$H$9,"&lt;&gt;")+COUNTIFS(医生!$H$13,医生!$H$10,医生!$H$10,"&lt;&gt;")&gt;0),IF(COUNTIFS(医生!$H$13,"*"&amp;"+"&amp;"*",医生!$H$13,"&lt;&gt;*午*")=1,COUNTIFS(医生!$H$5:$H$7,"*"&amp;LEFT(医生!$H$13,FIND("+",医生!$H$13)-1)&amp;"*")+COUNTIFS(医生!$H$5:$H$7,"*"&amp;MID(医生!$H$13,FIND("+",医生!$H$13)+1,3)&amp;"*")+COUNTIFS(医生!$H$9:$H$10,"*"&amp;LEFT(医生!$H$13,FIND("+",医生!$H$13)-1)&amp;"*")+COUNTIFS(医生!$H$9:$H$10,"*"&amp;MID(医生!$H$13,FIND("+",医生!$H$13)+1,3)&amp;"*")&gt;0),IF(COUNTIFS(医生!$H$13,"*"&amp;"上午"&amp;"*")=1,COUNTIFS(医生!$H$5:$H$7,"*"&amp;LEFT(医生!$H$13,FIND("+",医生!$H$13)-1)&amp;"*")+COUNTIFS(医生!$H$9:$H$10,"*"&amp;LEFT(医生!$H$13,FIND("+",医生!$H$13)-1)&amp;"*")&gt;0),IF(COUNTIFS(医生!$H$13,"*"&amp;"上午"&amp;"*")=1,COUNTIFS(医生!$H$5:$H$7,"&lt;&gt;*下午*",医生!$H$5:$H$7,"*"&amp;MID(LEFT(医生!$H$13,FIND("午",医生!$H$13)-3),FIND("+",医生!$H$13)+1,3)&amp;"*")+COUNTIFS(医生!$H$9,"*"&amp;MID(LEFT(医生!$H$13,FIND("午",医生!$H$13)-3),FIND("+",医生!$H$13)+1,3)&amp;"*")&gt;0))</v>
      </c>
      <c r="HE29" s="40" t="s">
        <v>175</v>
      </c>
      <c r="HF29" s="40" t="s">
        <v>179</v>
      </c>
      <c r="HG29" s="40" t="s">
        <v>180</v>
      </c>
      <c r="HH29" s="33" t="s">
        <v>176</v>
      </c>
      <c r="HI29" s="34" t="s">
        <v>177</v>
      </c>
      <c r="HJ29" s="26" t="s">
        <v>247</v>
      </c>
      <c r="HK29" s="42" t="s">
        <v>231</v>
      </c>
      <c r="HL29" s="34">
        <v>5</v>
      </c>
      <c r="HM29" s="34">
        <v>7</v>
      </c>
      <c r="HN29" s="34">
        <v>8</v>
      </c>
      <c r="HO29" s="34">
        <v>10</v>
      </c>
      <c r="HP29" s="34">
        <v>14</v>
      </c>
      <c r="HQ29" s="34"/>
      <c r="HR29" s="34"/>
      <c r="HS29" s="34">
        <v>9</v>
      </c>
      <c r="HT29" s="34">
        <v>13</v>
      </c>
      <c r="HU29" s="34" t="s">
        <v>181</v>
      </c>
      <c r="HV29" s="33" t="s">
        <v>184</v>
      </c>
      <c r="HW29" s="33" t="s">
        <v>203</v>
      </c>
      <c r="HX29" s="33" t="s">
        <v>186</v>
      </c>
      <c r="HY29" s="33" t="s">
        <v>214</v>
      </c>
      <c r="HZ29" s="33" t="s">
        <v>208</v>
      </c>
      <c r="IA29" s="33" t="s">
        <v>185</v>
      </c>
      <c r="IB29" s="33" t="s">
        <v>209</v>
      </c>
      <c r="IC29" s="33" t="s">
        <v>210</v>
      </c>
      <c r="ID29" s="33" t="s">
        <v>205</v>
      </c>
      <c r="IE29" s="33" t="s">
        <v>228</v>
      </c>
      <c r="IF29" s="9" t="str">
        <f t="shared" si="7"/>
        <v>OR(IF(COUNTIFS(医生!$H$14,"&lt;&gt;")=1,COUNTIFS(医生!$H$5:$H$7,"*"&amp;医生!$H$14&amp;"*",医生!$H$5:$H$7,"&lt;&gt;",医生!$H$5:$H$7,"&lt;&gt;*上午*")+COUNTIFS(医生!$H$8,医生!$H$14)+COUNTIFS(医生!$H$10,医生!$H$14)&gt;0),IF(COUNTIFS(医生!$H$14,"&lt;&gt;")=1,COUNTIFS(医生!$I$5:$I$7,"*"&amp;医生!$H$14&amp;"*")+COUNTIFS(医生!$I$9:$I$13,"*"&amp;医生!$H$14&amp;"*")&gt;0))</v>
      </c>
      <c r="IK29" s="9" t="s">
        <v>176</v>
      </c>
      <c r="IL29" s="6" t="s">
        <v>177</v>
      </c>
      <c r="IM29" s="6" t="s">
        <v>243</v>
      </c>
      <c r="IN29" s="6" t="s">
        <v>247</v>
      </c>
      <c r="IO29" s="6" t="s">
        <v>231</v>
      </c>
      <c r="IP29" s="6">
        <v>5</v>
      </c>
      <c r="IQ29" s="6">
        <v>7</v>
      </c>
      <c r="IR29" s="6">
        <v>9</v>
      </c>
      <c r="IS29" s="6">
        <v>13</v>
      </c>
      <c r="IT29" s="6">
        <v>14</v>
      </c>
      <c r="IU29" s="6"/>
      <c r="IV29" s="6"/>
      <c r="IW29" s="6"/>
      <c r="IX29" s="6"/>
      <c r="IY29" s="6" t="s">
        <v>181</v>
      </c>
      <c r="IZ29" s="9" t="s">
        <v>184</v>
      </c>
      <c r="JA29" s="9" t="s">
        <v>185</v>
      </c>
      <c r="JB29" s="9" t="s">
        <v>186</v>
      </c>
      <c r="JC29" s="9" t="s">
        <v>230</v>
      </c>
      <c r="JD29" s="47" t="str">
        <f t="shared" si="8"/>
        <v>IF(COUNTIFS(医生!$H$14,"&lt;&gt;")=1,COUNTIFS(医生!$I$5:$I$7,"*"&amp;医生!$H$14&amp;"*")+COUNTIFS(医生!$I$9:$I$13,"*"&amp;医生!$H$14&amp;"*")&lt;1)</v>
      </c>
      <c r="JG29" s="9" t="s">
        <v>176</v>
      </c>
      <c r="JH29" s="6" t="s">
        <v>177</v>
      </c>
      <c r="JI29" s="6" t="s">
        <v>243</v>
      </c>
      <c r="JJ29" s="6" t="s">
        <v>247</v>
      </c>
      <c r="JK29" s="6" t="s">
        <v>231</v>
      </c>
      <c r="JL29" s="6">
        <v>5</v>
      </c>
      <c r="JM29" s="6">
        <v>7</v>
      </c>
      <c r="JN29" s="6">
        <v>9</v>
      </c>
      <c r="JO29" s="6">
        <v>13</v>
      </c>
      <c r="JP29" s="6">
        <v>14</v>
      </c>
      <c r="JQ29" s="6"/>
      <c r="JR29" s="6"/>
      <c r="JS29" s="6"/>
      <c r="JT29" s="6"/>
      <c r="JU29" s="6" t="s">
        <v>181</v>
      </c>
      <c r="JV29" s="9" t="s">
        <v>184</v>
      </c>
      <c r="JW29" s="9" t="s">
        <v>185</v>
      </c>
      <c r="JX29" s="9" t="s">
        <v>186</v>
      </c>
      <c r="JY29" s="9" t="s">
        <v>230</v>
      </c>
      <c r="JZ29" s="47" t="str">
        <f t="shared" si="9"/>
        <v>IF(COUNTIFS(医生!$G$14,"&lt;&gt;")=1,COUNTIFS(医生!$H$5:$H$7,"*"&amp;医生!$G$14&amp;"*")+COUNTIFS(医生!$H$9:$H$13,"*"&amp;医生!$G$14&amp;"*")&lt;1)</v>
      </c>
    </row>
    <row r="30" spans="1:286" ht="103.7" customHeight="1" x14ac:dyDescent="0.2">
      <c r="A30" s="3" t="s">
        <v>251</v>
      </c>
      <c r="B30" s="19" t="s">
        <v>81</v>
      </c>
      <c r="C30" s="7" t="s">
        <v>12</v>
      </c>
      <c r="D30" s="19" t="s">
        <v>252</v>
      </c>
      <c r="E30" s="20" t="s">
        <v>253</v>
      </c>
      <c r="F30" s="14"/>
      <c r="G30" s="14"/>
      <c r="J30" s="6" t="s">
        <v>175</v>
      </c>
      <c r="K30" s="9" t="s">
        <v>176</v>
      </c>
      <c r="L30" s="6" t="s">
        <v>177</v>
      </c>
      <c r="M30" s="6" t="s">
        <v>231</v>
      </c>
      <c r="N30" s="26">
        <v>5</v>
      </c>
      <c r="O30" s="26">
        <v>5</v>
      </c>
      <c r="P30" s="26">
        <v>7</v>
      </c>
      <c r="Q30" s="26">
        <v>9</v>
      </c>
      <c r="R30" s="26">
        <v>10</v>
      </c>
      <c r="S30" s="26">
        <v>13</v>
      </c>
      <c r="T30" s="26">
        <v>14</v>
      </c>
      <c r="U30" s="6" t="s">
        <v>179</v>
      </c>
      <c r="V30" s="6" t="s">
        <v>180</v>
      </c>
      <c r="W30" s="6" t="s">
        <v>181</v>
      </c>
      <c r="X30" s="9" t="s">
        <v>182</v>
      </c>
      <c r="Y30" s="9" t="s">
        <v>183</v>
      </c>
      <c r="Z30" s="9" t="s">
        <v>184</v>
      </c>
      <c r="AA30" s="9" t="s">
        <v>185</v>
      </c>
      <c r="AB30" s="9" t="s">
        <v>186</v>
      </c>
      <c r="AC30" s="9" t="s">
        <v>187</v>
      </c>
      <c r="AD30" s="9" t="s">
        <v>188</v>
      </c>
      <c r="AE30" s="9" t="s">
        <v>189</v>
      </c>
      <c r="AF30" s="9" t="s">
        <v>190</v>
      </c>
      <c r="AG30" s="9" t="s">
        <v>191</v>
      </c>
      <c r="AH30" s="9" t="s">
        <v>192</v>
      </c>
      <c r="AI30" s="9" t="s">
        <v>193</v>
      </c>
      <c r="AJ30" s="9" t="s">
        <v>194</v>
      </c>
      <c r="AK30" s="9" t="s">
        <v>195</v>
      </c>
      <c r="AL30" s="9" t="s">
        <v>196</v>
      </c>
      <c r="AM30" s="9" t="s">
        <v>197</v>
      </c>
      <c r="AN30" s="9" t="s">
        <v>198</v>
      </c>
      <c r="AO30" s="9" t="s">
        <v>199</v>
      </c>
      <c r="AP30" s="19" t="str">
        <f t="shared" si="0"/>
        <v>OR(IF(COUNTIFS(医生!$I$5,"&lt;&gt;*午*",医生!$I$5,"&lt;&gt;")=1,COUNTIFS(医生!$I$5:$I$7,"*"&amp;医生!$I$5&amp;"*")+COUNTIFS(医生!$I$9:$I$10,"*"&amp;医生!$I$5&amp;"*")+COUNTIFS(医生!$I$13:$I$14,"*"&amp;医生!$I$5&amp;"*")&gt;1),IF(COUNTIFS(医生!$I$5,"*"&amp;"上午"&amp;"*")=1,COUNTIFS(医生!$I$5:$I$7,"*"&amp;LEFT(医生!$I$5,FIND("午",医生!$I$5)-3)&amp;"*")+COUNTIFS(医生!$I$9,"*"&amp;LEFT(医生!$I$5,FIND("午",医生!$I$5)-3)&amp;"*")+COUNTIFS(医生!$I$13,"*"&amp;LEFT(医生!$I$5,FIND("午",医生!$I$5)-3)&amp;"*")&gt;1),IF(COUNTIFS(医生!$I$5,"*"&amp;"上午"&amp;"*")=1,COUNTIFS(医生!$I$5:$I$7,"*"&amp;LEFT(医生!$I$5,FIND("午",医生!$I$5)-3)&amp;"*")+COUNTIFS(医生!$I$9,"*"&amp;LEFT(医生!$I$5,FIND("午",医生!$I$5)-3)&amp;"*")+COUNTIFS(医生!$I$13,"*"&amp;LEFT(医生!$I$5,FIND("午",医生!$I$5)-3)&amp;"*")&gt;1),IF(COUNTIFS(医生!$I$5,"*"&amp;"下午"&amp;"*")=1,COUNTIFS(医生!$I$5:$I$7,"*"&amp;LEFT(医生!$I$5,FIND("午",医生!$I$5)-3)&amp;"*")+COUNTIFS(医生!$I$10,"*"&amp;LEFT(医生!$I$5,FIND("午",医生!$I$5)-3)&amp;"*")+COUNTIFS(医生!$I$13,"*"&amp;LEFT(医生!$I$5,FIND("午",医生!$I$5)-3)&amp;"*",医生!$I$13,"&lt;&gt;*午*")+IF(COUNTIFS(医生!$I$13,"*"&amp;"午"&amp;"*"),IF(LEFT(医生!$I$13,FIND("+",医生!$I$13)-1)=LEFT(医生!$I$5,FIND("午",医生!$I$5)-3),1,0),0)+COUNTIFS(医生!$I$14,"*"&amp;LEFT(医生!$I$5,FIND("午",医生!$I$5)-3)&amp;"*")&gt;1))</v>
      </c>
      <c r="AS30" s="6" t="s">
        <v>175</v>
      </c>
      <c r="AT30" s="9" t="s">
        <v>176</v>
      </c>
      <c r="AU30" s="6" t="s">
        <v>177</v>
      </c>
      <c r="AV30" s="6" t="s">
        <v>231</v>
      </c>
      <c r="AW30" s="26">
        <v>6</v>
      </c>
      <c r="AX30" s="26">
        <v>5</v>
      </c>
      <c r="AY30" s="26">
        <v>7</v>
      </c>
      <c r="AZ30" s="26">
        <v>9</v>
      </c>
      <c r="BA30" s="26">
        <v>10</v>
      </c>
      <c r="BB30" s="26">
        <v>13</v>
      </c>
      <c r="BC30" s="26">
        <v>14</v>
      </c>
      <c r="BD30" s="6" t="s">
        <v>179</v>
      </c>
      <c r="BE30" s="6" t="s">
        <v>180</v>
      </c>
      <c r="BF30" s="6" t="s">
        <v>181</v>
      </c>
      <c r="BG30" s="9" t="s">
        <v>182</v>
      </c>
      <c r="BH30" s="9" t="s">
        <v>183</v>
      </c>
      <c r="BI30" s="9" t="s">
        <v>184</v>
      </c>
      <c r="BJ30" s="9" t="s">
        <v>185</v>
      </c>
      <c r="BK30" s="9" t="s">
        <v>186</v>
      </c>
      <c r="BL30" s="9" t="s">
        <v>187</v>
      </c>
      <c r="BM30" s="9" t="s">
        <v>188</v>
      </c>
      <c r="BN30" s="9" t="s">
        <v>189</v>
      </c>
      <c r="BO30" s="9" t="s">
        <v>190</v>
      </c>
      <c r="BP30" s="9" t="s">
        <v>191</v>
      </c>
      <c r="BQ30" s="9" t="s">
        <v>192</v>
      </c>
      <c r="BR30" s="9" t="s">
        <v>193</v>
      </c>
      <c r="BS30" s="9" t="s">
        <v>194</v>
      </c>
      <c r="BT30" s="9" t="s">
        <v>195</v>
      </c>
      <c r="BU30" s="9" t="s">
        <v>196</v>
      </c>
      <c r="BV30" s="9" t="s">
        <v>197</v>
      </c>
      <c r="BW30" s="9" t="s">
        <v>198</v>
      </c>
      <c r="BX30" s="9" t="s">
        <v>199</v>
      </c>
      <c r="BY30" s="29" t="str">
        <f t="shared" si="1"/>
        <v>OR(IF(COUNTIFS(医生!$I$6,"&lt;&gt;*午*",医生!$I$6,"&lt;&gt;")=1,COUNTIFS(医生!$I$5:$I$7,"*"&amp;医生!$I$6&amp;"*")+COUNTIFS(医生!$I$9:$I$10,"*"&amp;医生!$I$6&amp;"*")+COUNTIFS(医生!$I$13:$I$14,"*"&amp;医生!$I$6&amp;"*")&gt;1),IF(COUNTIFS(医生!$I$6,"*"&amp;"上午"&amp;"*")=1,COUNTIFS(医生!$I$5:$I$7,"*"&amp;LEFT(医生!$I$6,FIND("午",医生!$I$6)-3)&amp;"*")+COUNTIFS(医生!$I$9,"*"&amp;LEFT(医生!$I$6,FIND("午",医生!$I$6)-3)&amp;"*")+COUNTIFS(医生!$I$13,"*"&amp;LEFT(医生!$I$6,FIND("午",医生!$I$6)-3)&amp;"*")&gt;1),IF(COUNTIFS(医生!$I$6,"*"&amp;"上午"&amp;"*")=1,COUNTIFS(医生!$I$5:$I$7,"*"&amp;LEFT(医生!$I$6,FIND("午",医生!$I$6)-3)&amp;"*")+COUNTIFS(医生!$I$9,"*"&amp;LEFT(医生!$I$6,FIND("午",医生!$I$6)-3)&amp;"*")+COUNTIFS(医生!$I$13,"*"&amp;LEFT(医生!$I$6,FIND("午",医生!$I$6)-3)&amp;"*")&gt;1),IF(COUNTIFS(医生!$I$6,"*"&amp;"下午"&amp;"*")=1,COUNTIFS(医生!$I$5:$I$7,"*"&amp;LEFT(医生!$I$6,FIND("午",医生!$I$6)-3)&amp;"*")+COUNTIFS(医生!$I$10,"*"&amp;LEFT(医生!$I$6,FIND("午",医生!$I$6)-3)&amp;"*")+COUNTIFS(医生!$I$13,"*"&amp;LEFT(医生!$I$6,FIND("午",医生!$I$6)-3)&amp;"*",医生!$I$13,"&lt;&gt;*午*")+IF(COUNTIFS(医生!$I$13,"*"&amp;"午"&amp;"*"),IF(LEFT(医生!$I$13,FIND("+",医生!$I$13)-1)=LEFT(医生!$I$6,FIND("午",医生!$I$6)-3),1,0),0)+COUNTIFS(医生!$I$14,"*"&amp;LEFT(医生!$I$6,FIND("午",医生!$I$6)-3)&amp;"*")&gt;1))</v>
      </c>
      <c r="CB30" s="6" t="s">
        <v>175</v>
      </c>
      <c r="CC30" s="9" t="s">
        <v>176</v>
      </c>
      <c r="CD30" s="6" t="s">
        <v>177</v>
      </c>
      <c r="CE30" s="6" t="s">
        <v>231</v>
      </c>
      <c r="CF30" s="26">
        <v>7</v>
      </c>
      <c r="CG30" s="26">
        <v>5</v>
      </c>
      <c r="CH30" s="26">
        <v>7</v>
      </c>
      <c r="CI30" s="26">
        <v>9</v>
      </c>
      <c r="CJ30" s="26">
        <v>10</v>
      </c>
      <c r="CK30" s="26">
        <v>13</v>
      </c>
      <c r="CL30" s="26">
        <v>14</v>
      </c>
      <c r="CM30" s="6" t="s">
        <v>179</v>
      </c>
      <c r="CN30" s="6" t="s">
        <v>180</v>
      </c>
      <c r="CO30" s="6" t="s">
        <v>181</v>
      </c>
      <c r="CP30" s="9" t="s">
        <v>182</v>
      </c>
      <c r="CQ30" s="9" t="s">
        <v>183</v>
      </c>
      <c r="CR30" s="9" t="s">
        <v>184</v>
      </c>
      <c r="CS30" s="9" t="s">
        <v>185</v>
      </c>
      <c r="CT30" s="9" t="s">
        <v>186</v>
      </c>
      <c r="CU30" s="9" t="s">
        <v>187</v>
      </c>
      <c r="CV30" s="9" t="s">
        <v>188</v>
      </c>
      <c r="CW30" s="9" t="s">
        <v>189</v>
      </c>
      <c r="CX30" s="9" t="s">
        <v>190</v>
      </c>
      <c r="CY30" s="9" t="s">
        <v>191</v>
      </c>
      <c r="CZ30" s="9" t="s">
        <v>192</v>
      </c>
      <c r="DA30" s="9" t="s">
        <v>193</v>
      </c>
      <c r="DB30" s="9" t="s">
        <v>194</v>
      </c>
      <c r="DC30" s="9" t="s">
        <v>195</v>
      </c>
      <c r="DD30" s="9" t="s">
        <v>196</v>
      </c>
      <c r="DE30" s="9" t="s">
        <v>197</v>
      </c>
      <c r="DF30" s="9" t="s">
        <v>198</v>
      </c>
      <c r="DG30" s="9" t="s">
        <v>199</v>
      </c>
      <c r="DH30" s="30" t="str">
        <f t="shared" si="2"/>
        <v>OR(IF(COUNTIFS(医生!$I$7,"&lt;&gt;*午*",医生!$I$7,"&lt;&gt;")=1,COUNTIFS(医生!$I$5:$I$7,"*"&amp;医生!$I$7&amp;"*")+COUNTIFS(医生!$I$9:$I$10,"*"&amp;医生!$I$7&amp;"*")+COUNTIFS(医生!$I$13:$I$14,"*"&amp;医生!$I$7&amp;"*")&gt;1),IF(COUNTIFS(医生!$I$7,"*"&amp;"上午"&amp;"*")=1,COUNTIFS(医生!$I$5:$I$7,"*"&amp;LEFT(医生!$I$7,FIND("午",医生!$I$7)-3)&amp;"*")+COUNTIFS(医生!$I$9,"*"&amp;LEFT(医生!$I$7,FIND("午",医生!$I$7)-3)&amp;"*")+COUNTIFS(医生!$I$13,"*"&amp;LEFT(医生!$I$7,FIND("午",医生!$I$7)-3)&amp;"*")&gt;1),IF(COUNTIFS(医生!$I$7,"*"&amp;"上午"&amp;"*")=1,COUNTIFS(医生!$I$5:$I$7,"*"&amp;LEFT(医生!$I$7,FIND("午",医生!$I$7)-3)&amp;"*")+COUNTIFS(医生!$I$9,"*"&amp;LEFT(医生!$I$7,FIND("午",医生!$I$7)-3)&amp;"*")+COUNTIFS(医生!$I$13,"*"&amp;LEFT(医生!$I$7,FIND("午",医生!$I$7)-3)&amp;"*")&gt;1),IF(COUNTIFS(医生!$I$7,"*"&amp;"下午"&amp;"*")=1,COUNTIFS(医生!$I$5:$I$7,"*"&amp;LEFT(医生!$I$7,FIND("午",医生!$I$7)-3)&amp;"*")+COUNTIFS(医生!$I$10,"*"&amp;LEFT(医生!$I$7,FIND("午",医生!$I$7)-3)&amp;"*")+COUNTIFS(医生!$I$13,"*"&amp;LEFT(医生!$I$7,FIND("午",医生!$I$7)-3)&amp;"*",医生!$I$13,"&lt;&gt;*午*")+IF(COUNTIFS(医生!$I$13,"*"&amp;"午"&amp;"*"),IF(LEFT(医生!$I$13,FIND("+",医生!$I$13)-1)=LEFT(医生!$I$7,FIND("午",医生!$I$7)-3),1,0),0)+COUNTIFS(医生!$I$14,"*"&amp;LEFT(医生!$I$7,FIND("午",医生!$I$7)-3)&amp;"*")&gt;1))</v>
      </c>
      <c r="DI30" s="28"/>
      <c r="DK30" s="9" t="s">
        <v>200</v>
      </c>
      <c r="DL30" s="9" t="s">
        <v>201</v>
      </c>
      <c r="DM30" s="6" t="s">
        <v>177</v>
      </c>
      <c r="DN30" s="26" t="s">
        <v>231</v>
      </c>
      <c r="DO30" s="26">
        <v>8</v>
      </c>
      <c r="DP30" s="26">
        <v>14</v>
      </c>
      <c r="DQ30" s="6" t="s">
        <v>179</v>
      </c>
      <c r="DR30" s="6" t="s">
        <v>202</v>
      </c>
      <c r="DS30" s="32" t="str">
        <f t="shared" si="3"/>
        <v>COUNTIFS(医生!$I$14,医生!$I$8)&gt;0</v>
      </c>
      <c r="DY30" s="33" t="s">
        <v>176</v>
      </c>
      <c r="DZ30" s="34" t="s">
        <v>177</v>
      </c>
      <c r="EA30" s="26" t="s">
        <v>231</v>
      </c>
      <c r="EB30" s="34">
        <v>5</v>
      </c>
      <c r="EC30" s="34">
        <v>7</v>
      </c>
      <c r="ED30" s="34">
        <v>9</v>
      </c>
      <c r="EE30" s="34">
        <v>13</v>
      </c>
      <c r="EF30" s="34" t="s">
        <v>181</v>
      </c>
      <c r="EG30" s="33" t="s">
        <v>203</v>
      </c>
      <c r="EH30" s="33" t="s">
        <v>204</v>
      </c>
      <c r="EI30" s="33" t="s">
        <v>184</v>
      </c>
      <c r="EJ30" s="33" t="s">
        <v>185</v>
      </c>
      <c r="EK30" s="33" t="s">
        <v>205</v>
      </c>
      <c r="EL30" s="35" t="str">
        <f t="shared" si="4"/>
        <v>IF(COUNTIFS(医生!$I$9,"&lt;&gt;")=1,COUNTIFS(医生!$I$5:$I$7,"*"&amp;医生!$I$9&amp;"*",医生!$I$5:$I$7,"&lt;&gt;*下午*")+COUNTIFS(医生!$I$13,"*"&amp;医生!$I$9&amp;"*")&gt;0)</v>
      </c>
      <c r="ES30" s="9" t="s">
        <v>176</v>
      </c>
      <c r="ET30" s="6" t="s">
        <v>177</v>
      </c>
      <c r="EU30" s="6" t="s">
        <v>231</v>
      </c>
      <c r="EV30" s="6">
        <v>5</v>
      </c>
      <c r="EW30" s="6">
        <v>7</v>
      </c>
      <c r="EX30" s="6">
        <v>10</v>
      </c>
      <c r="EY30" s="6">
        <v>13</v>
      </c>
      <c r="EZ30" s="6">
        <v>14</v>
      </c>
      <c r="FA30" s="6" t="s">
        <v>181</v>
      </c>
      <c r="FB30" s="9" t="s">
        <v>183</v>
      </c>
      <c r="FC30" s="9" t="s">
        <v>184</v>
      </c>
      <c r="FD30" s="9" t="s">
        <v>207</v>
      </c>
      <c r="FE30" s="9" t="s">
        <v>203</v>
      </c>
      <c r="FF30" s="9" t="s">
        <v>208</v>
      </c>
      <c r="FG30" s="9" t="s">
        <v>185</v>
      </c>
      <c r="FH30" s="9" t="s">
        <v>209</v>
      </c>
      <c r="FI30" s="9" t="s">
        <v>210</v>
      </c>
      <c r="FJ30" s="9" t="s">
        <v>190</v>
      </c>
      <c r="FK30" s="9" t="s">
        <v>192</v>
      </c>
      <c r="FL30" s="9" t="s">
        <v>211</v>
      </c>
      <c r="FM30" s="36" t="str">
        <f t="shared" si="5"/>
        <v>IF(COUNTIFS(医生!$I$10,"&lt;&gt;")=1,COUNTIFS(医生!$I$5:$I$7,"*"&amp;医生!$I$10&amp;"*",医生!$I$5:$I$7,"&lt;&gt;*上午*")+COUNTIFS(医生!$I$14,医生!$I$10)+COUNTIFS(医生!$I$13,"*"&amp;医生!$I$10&amp;"*",医生!$I$13,"&lt;&gt;*午*")+IF(COUNTIFS(医生!$I$13,"*"&amp;"午"&amp;"*"),COUNTIFS(医生!$I$10,"*"&amp;LEFT(医生!$I$13,FIND("+",医生!$I$13)-1)&amp;"*"))&gt;0)</v>
      </c>
      <c r="FR30" s="37" t="s">
        <v>175</v>
      </c>
      <c r="FS30" s="22" t="s">
        <v>176</v>
      </c>
      <c r="FT30" s="38" t="s">
        <v>177</v>
      </c>
      <c r="FU30" s="26" t="s">
        <v>231</v>
      </c>
      <c r="FV30" s="38">
        <v>5</v>
      </c>
      <c r="FW30" s="38">
        <v>7</v>
      </c>
      <c r="FX30" s="38">
        <v>9</v>
      </c>
      <c r="FY30" s="38">
        <v>10</v>
      </c>
      <c r="FZ30" s="38">
        <v>13</v>
      </c>
      <c r="GA30" s="38" t="s">
        <v>179</v>
      </c>
      <c r="GB30" s="38" t="s">
        <v>180</v>
      </c>
      <c r="GC30" s="38" t="s">
        <v>181</v>
      </c>
      <c r="GD30" s="22" t="s">
        <v>213</v>
      </c>
      <c r="GE30" s="22" t="s">
        <v>214</v>
      </c>
      <c r="GF30" s="22" t="s">
        <v>208</v>
      </c>
      <c r="GG30" s="22" t="s">
        <v>215</v>
      </c>
      <c r="GH30" s="22" t="s">
        <v>216</v>
      </c>
      <c r="GI30" s="22" t="s">
        <v>217</v>
      </c>
      <c r="GJ30" s="22" t="s">
        <v>218</v>
      </c>
      <c r="GK30" s="22" t="s">
        <v>185</v>
      </c>
      <c r="GL30" s="22" t="s">
        <v>186</v>
      </c>
      <c r="GM30" s="22" t="s">
        <v>219</v>
      </c>
      <c r="GN30" s="22" t="s">
        <v>220</v>
      </c>
      <c r="GO30" s="22" t="s">
        <v>221</v>
      </c>
      <c r="GP30" s="22" t="s">
        <v>222</v>
      </c>
      <c r="GQ30" s="22" t="s">
        <v>223</v>
      </c>
      <c r="GR30" s="22" t="s">
        <v>188</v>
      </c>
      <c r="GS30" s="22" t="s">
        <v>190</v>
      </c>
      <c r="GT30" s="22" t="s">
        <v>191</v>
      </c>
      <c r="GU30" s="22" t="s">
        <v>192</v>
      </c>
      <c r="GV30" s="22" t="s">
        <v>191</v>
      </c>
      <c r="GW30" s="22" t="s">
        <v>224</v>
      </c>
      <c r="GX30" s="22" t="s">
        <v>225</v>
      </c>
      <c r="GY30" s="22" t="s">
        <v>226</v>
      </c>
      <c r="GZ30" s="39" t="str">
        <f t="shared" si="6"/>
        <v>OR(IF(COUNTIFS(医生!$I$13,"&lt;&gt;",医生!$I$13,"&lt;&gt;*+*")=1,COUNTIFS(医生!$I$5:$I$7,"*"&amp;医生!$I$13&amp;"*")+COUNTIFS(医生!$I$13,医生!$I$9,医生!$I$9,"&lt;&gt;")+COUNTIFS(医生!$I$13,医生!$I$10,医生!$I$10,"&lt;&gt;")&gt;0),IF(COUNTIFS(医生!$I$13,"*"&amp;"+"&amp;"*",医生!$I$13,"&lt;&gt;*午*")=1,COUNTIFS(医生!$I$5:$I$7,"*"&amp;LEFT(医生!$I$13,FIND("+",医生!$I$13)-1)&amp;"*")+COUNTIFS(医生!$I$5:$I$7,"*"&amp;MID(医生!$I$13,FIND("+",医生!$I$13)+1,3)&amp;"*")+COUNTIFS(医生!$I$9:$I$10,"*"&amp;LEFT(医生!$I$13,FIND("+",医生!$I$13)-1)&amp;"*")+COUNTIFS(医生!$I$9:$I$10,"*"&amp;MID(医生!$I$13,FIND("+",医生!$I$13)+1,3)&amp;"*")&gt;0),IF(COUNTIFS(医生!$I$13,"*"&amp;"上午"&amp;"*")=1,COUNTIFS(医生!$I$5:$I$7,"*"&amp;LEFT(医生!$I$13,FIND("+",医生!$I$13)-1)&amp;"*")+COUNTIFS(医生!$I$9:$I$10,"*"&amp;LEFT(医生!$I$13,FIND("+",医生!$I$13)-1)&amp;"*")&gt;0),IF(COUNTIFS(医生!$I$13,"*"&amp;"上午"&amp;"*")=1,COUNTIFS(医生!$I$5:$I$7,"&lt;&gt;*下午*",医生!$I$5:$I$7,"*"&amp;MID(LEFT(医生!$I$13,FIND("午",医生!$I$13)-3),FIND("+",医生!$I$13)+1,3)&amp;"*")+COUNTIFS(医生!$I$9,"*"&amp;MID(LEFT(医生!$I$13,FIND("午",医生!$I$13)-3),FIND("+",医生!$I$13)+1,3)&amp;"*")&gt;0))</v>
      </c>
      <c r="HE30" s="40" t="s">
        <v>175</v>
      </c>
      <c r="HF30" s="40" t="s">
        <v>179</v>
      </c>
      <c r="HG30" s="40" t="s">
        <v>180</v>
      </c>
      <c r="HH30" s="33" t="s">
        <v>176</v>
      </c>
      <c r="HI30" s="34" t="s">
        <v>177</v>
      </c>
      <c r="HJ30" s="26" t="s">
        <v>231</v>
      </c>
      <c r="HK30" s="42" t="s">
        <v>178</v>
      </c>
      <c r="HL30" s="34">
        <v>5</v>
      </c>
      <c r="HM30" s="34">
        <v>7</v>
      </c>
      <c r="HN30" s="34">
        <v>8</v>
      </c>
      <c r="HO30" s="34">
        <v>10</v>
      </c>
      <c r="HP30" s="34">
        <v>14</v>
      </c>
      <c r="HQ30" s="34">
        <v>19</v>
      </c>
      <c r="HR30" s="34">
        <v>21</v>
      </c>
      <c r="HS30" s="34">
        <v>23</v>
      </c>
      <c r="HT30" s="34">
        <v>27</v>
      </c>
      <c r="HU30" s="34" t="s">
        <v>181</v>
      </c>
      <c r="HV30" s="33" t="s">
        <v>184</v>
      </c>
      <c r="HW30" s="33" t="s">
        <v>203</v>
      </c>
      <c r="HX30" s="33" t="s">
        <v>186</v>
      </c>
      <c r="HY30" s="33" t="s">
        <v>214</v>
      </c>
      <c r="HZ30" s="33" t="s">
        <v>208</v>
      </c>
      <c r="IA30" s="33" t="s">
        <v>185</v>
      </c>
      <c r="IB30" s="33" t="s">
        <v>209</v>
      </c>
      <c r="IC30" s="33" t="s">
        <v>210</v>
      </c>
      <c r="ID30" s="33" t="s">
        <v>205</v>
      </c>
      <c r="IE30" s="33" t="s">
        <v>228</v>
      </c>
      <c r="IF30" s="9" t="str">
        <f>HE24&amp;HH30&amp;HI30&amp;HJ30&amp;HI30&amp;HP30&amp;HV30&amp;HI30&amp;HJ30&amp;HI30&amp;HL30&amp;HU30&amp;HI30&amp;HJ30&amp;HI30&amp;HM30&amp;IA30&amp;HI30&amp;HJ30&amp;HI30&amp;HP30&amp;HW30&amp;HI30&amp;HJ30&amp;HI30&amp;HL30&amp;HU30&amp;HI30&amp;HJ30&amp;HI30&amp;HM30&amp;HY30&amp;HI30&amp;HJ30&amp;HI30&amp;HL30&amp;HU30&amp;HI30&amp;HJ30&amp;HI30&amp;HM30&amp;IC30&amp;HI30&amp;HJ30&amp;HI30&amp;HN30&amp;HZ30&amp;HI30&amp;HJ30&amp;HI30&amp;HP30&amp;IB30&amp;HI30&amp;HJ30&amp;HI30&amp;HO30&amp;HZ30&amp;HI30&amp;HJ30&amp;HI30&amp;HP30&amp;IE30&amp;HF24&amp;HH30&amp;HI30&amp;HJ30&amp;HI30&amp;HP30&amp;HV30&amp;HI30&amp;HK30&amp;HI30&amp;HQ30&amp;HU30&amp;HI30&amp;HK30&amp;HI30&amp;HR30&amp;IA30&amp;HI30&amp;HJ30&amp;HI30&amp;HP30&amp;HX30&amp;HI30&amp;HK30&amp;HI30&amp;HS30&amp;HU30&amp;HI30&amp;HK30&amp;HI30&amp;HT30&amp;IA30&amp;HI30&amp;HJ30&amp;HI30&amp;HP30&amp;ID30&amp;HG24</f>
        <v>OR(IF(COUNTIFS(医生!$I$14,"&lt;&gt;")=1,COUNTIFS(医生!$I$5:$I$7,"*"&amp;医生!$I$14&amp;"*",医生!$I$5:$I$7,"&lt;&gt;",医生!$I$5:$I$7,"&lt;&gt;*上午*")+COUNTIFS(医生!$I$8,医生!$I$14)+COUNTIFS(医生!$I$10,医生!$I$14)&gt;0),IF(COUNTIFS(医生!$I$14,"&lt;&gt;")=1,COUNTIFS(医生!$C$19:$C$21,"*"&amp;医生!$I$14&amp;"*")+COUNTIFS(医生!$C$23:$C$27,"*"&amp;医生!$I$14&amp;"*")&gt;0))</v>
      </c>
      <c r="IK30" s="9" t="s">
        <v>176</v>
      </c>
      <c r="IL30" s="6" t="s">
        <v>177</v>
      </c>
      <c r="IM30" s="6" t="s">
        <v>247</v>
      </c>
      <c r="IN30" s="6" t="s">
        <v>231</v>
      </c>
      <c r="IO30" s="6" t="s">
        <v>178</v>
      </c>
      <c r="IP30" s="6">
        <v>5</v>
      </c>
      <c r="IQ30" s="6">
        <v>7</v>
      </c>
      <c r="IR30" s="6">
        <v>9</v>
      </c>
      <c r="IS30" s="6">
        <v>13</v>
      </c>
      <c r="IT30" s="6">
        <v>14</v>
      </c>
      <c r="IU30" s="6">
        <f>IP30+14</f>
        <v>19</v>
      </c>
      <c r="IV30" s="6">
        <f>IQ30+14</f>
        <v>21</v>
      </c>
      <c r="IW30" s="6">
        <f>IR30+14</f>
        <v>23</v>
      </c>
      <c r="IX30" s="6">
        <f>IS30+14</f>
        <v>27</v>
      </c>
      <c r="IY30" s="6" t="s">
        <v>181</v>
      </c>
      <c r="IZ30" s="9" t="s">
        <v>184</v>
      </c>
      <c r="JA30" s="9" t="s">
        <v>185</v>
      </c>
      <c r="JB30" s="9" t="s">
        <v>186</v>
      </c>
      <c r="JC30" s="9" t="s">
        <v>230</v>
      </c>
      <c r="JD30" s="47" t="str">
        <f>IK30&amp;IL30&amp;IN30&amp;IL30&amp;IT30&amp;IZ30&amp;IL30&amp;IO30&amp;IL30&amp;IU30&amp;IY30&amp;IL30&amp;IO30&amp;IL30&amp;IV30&amp;JA30&amp;IL30&amp;IN30&amp;IL30&amp;IT30&amp;JB30&amp;IL30&amp;IO30&amp;IL30&amp;IW30&amp;IY30&amp;IL30&amp;IO30&amp;IL30&amp;IX30&amp;JA30&amp;IL30&amp;IN30&amp;IL30&amp;IT30&amp;JC30</f>
        <v>IF(COUNTIFS(医生!$I$14,"&lt;&gt;")=1,COUNTIFS(医生!$C$19:$C$21,"*"&amp;医生!$I$14&amp;"*")+COUNTIFS(医生!$C$23:$C$27,"*"&amp;医生!$I$14&amp;"*")&lt;1)</v>
      </c>
      <c r="JG30" s="9" t="s">
        <v>176</v>
      </c>
      <c r="JH30" s="6" t="s">
        <v>177</v>
      </c>
      <c r="JI30" s="6" t="s">
        <v>247</v>
      </c>
      <c r="JJ30" s="6" t="s">
        <v>231</v>
      </c>
      <c r="JK30" s="6" t="s">
        <v>178</v>
      </c>
      <c r="JL30" s="6">
        <v>5</v>
      </c>
      <c r="JM30" s="6">
        <v>7</v>
      </c>
      <c r="JN30" s="6">
        <v>9</v>
      </c>
      <c r="JO30" s="6">
        <v>13</v>
      </c>
      <c r="JP30" s="6">
        <v>14</v>
      </c>
      <c r="JQ30" s="6">
        <f>JL30+14</f>
        <v>19</v>
      </c>
      <c r="JR30" s="6">
        <f>JM30+14</f>
        <v>21</v>
      </c>
      <c r="JS30" s="6">
        <f>JN30+14</f>
        <v>23</v>
      </c>
      <c r="JT30" s="6">
        <f>JO30+14</f>
        <v>27</v>
      </c>
      <c r="JU30" s="6" t="s">
        <v>181</v>
      </c>
      <c r="JV30" s="9" t="s">
        <v>184</v>
      </c>
      <c r="JW30" s="9" t="s">
        <v>185</v>
      </c>
      <c r="JX30" s="9" t="s">
        <v>186</v>
      </c>
      <c r="JY30" s="9" t="s">
        <v>230</v>
      </c>
      <c r="JZ30" s="47" t="str">
        <f t="shared" si="9"/>
        <v>IF(COUNTIFS(医生!$H$14,"&lt;&gt;")=1,COUNTIFS(医生!$I$5:$I$7,"*"&amp;医生!$H$14&amp;"*")+COUNTIFS(医生!$I$9:$I$13,"*"&amp;医生!$H$14&amp;"*")&lt;1)</v>
      </c>
    </row>
    <row r="31" spans="1:286" ht="43.35" customHeight="1" x14ac:dyDescent="0.2">
      <c r="A31" s="3" t="s">
        <v>254</v>
      </c>
      <c r="B31" s="19" t="s">
        <v>81</v>
      </c>
      <c r="C31" s="7" t="s">
        <v>13</v>
      </c>
      <c r="D31" s="19" t="s">
        <v>252</v>
      </c>
      <c r="E31" s="20" t="s">
        <v>255</v>
      </c>
      <c r="F31" s="14"/>
      <c r="G31" s="14"/>
    </row>
    <row r="32" spans="1:286" ht="55.7" customHeight="1" x14ac:dyDescent="0.2">
      <c r="A32" s="121" t="s">
        <v>256</v>
      </c>
      <c r="B32" s="122" t="s">
        <v>257</v>
      </c>
      <c r="C32" s="124" t="s">
        <v>212</v>
      </c>
      <c r="D32" s="125" t="s">
        <v>258</v>
      </c>
      <c r="E32" s="18" t="s">
        <v>259</v>
      </c>
      <c r="F32" s="129" t="e">
        <f>OR(IF(COUNTIFS(医生!#REF!,"&lt;&gt;",医生!#REF!,"&lt;&gt;*+*")=1,COUNTIFS(医生!$B$5:$B$7,"*"&amp;医生!#REF!&amp;"*")+COUNTIFS(医生!#REF!,医生!#REF!,医生!#REF!,"&lt;&gt;")+COUNTIFS(医生!#REF!,医生!#REF!,医生!#REF!,"&lt;&gt;")&gt;0),IF(COUNTIFS(医生!#REF!,"*"&amp;"+"&amp;"*",医生!#REF!,"&lt;&gt;*午*")=1,COUNTIFS(医生!$B$5:$B$7,"*"&amp;LEFT(医生!#REF!,FIND("+",医生!#REF!)-1)&amp;"*")+COUNTIFS(医生!$B$5:$B$7,"*"&amp;MID(医生!#REF!,FIND("+",医生!#REF!)+1,3)&amp;"*")+COUNTIFS(医生!#REF!,"*"&amp;LEFT(医生!#REF!,FIND("+",医生!#REF!)-1)&amp;"*")+COUNTIFS(医生!#REF!,"*"&amp;MID(医生!#REF!,FIND("+",医生!#REF!)+1,3)&amp;"*")&gt;0),IF(COUNTIFS(医生!#REF!,"*"&amp;"上午"&amp;"*")=1,COUNTIFS(医生!$B$5:$B$7,"*"&amp;LEFT(医生!#REF!,FIND("+",医生!#REF!)-1)&amp;"*")+COUNTIFS(医生!#REF!,"*"&amp;LEFT(医生!#REF!,FIND("+",医生!#REF!)-1)&amp;"*")&gt;0),IF(COUNTIFS(医生!#REF!,"*"&amp;"上午"&amp;"*")=1,COUNTIFS(医生!$B$5:$B$7,"&lt;&gt;*下午*",医生!$B$5:$B$7,"*"&amp;MID(LEFT(医生!#REF!,FIND("午",医生!#REF!)-3),FIND("+",医生!#REF!)+1,3)&amp;"*")+COUNTIFS(医生!#REF!,"*"&amp;MID(LEFT(医生!#REF!,FIND("午",医生!#REF!)-3),FIND("+",医生!#REF!)+1,3)&amp;"*")&gt;0))</f>
        <v>#REF!</v>
      </c>
      <c r="G32" s="18" t="str">
        <f>FS24&amp;FT24&amp;FU24&amp;FT24&amp;FZ24&amp;GE24&amp;FT24&amp;FU24&amp;FT24&amp;FZ24&amp;GG24&amp;FT24&amp;FU24&amp;FT24&amp;FV24&amp;GC24&amp;FT24&amp;FU24&amp;FT24&amp;FW24&amp;GK24&amp;FT24&amp;FU24&amp;FT24&amp;FZ24&amp;GL24&amp;FT24&amp;FU24&amp;FT24&amp;FZ24&amp;GF24&amp;FT24&amp;FU24&amp;FT24&amp;FX24&amp;GF24&amp;FT24&amp;FU24&amp;FT24&amp;FX24&amp;GJ24&amp;FT24&amp;FU24&amp;FT24&amp;FZ24&amp;GF24&amp;FT24&amp;FU24&amp;FT24&amp;FY24&amp;GF24&amp;FT24&amp;FU24&amp;FT24&amp;FY24&amp;GI24</f>
        <v>IF(COUNTIFS(医生!$C$13,"&lt;&gt;",医生!$C$13,"&lt;&gt;*+*")=1,COUNTIFS(医生!$C$5:$C$7,"*"&amp;医生!$C$13&amp;"*")+COUNTIFS(医生!$C$13,医生!$C$9,医生!$C$9,"&lt;&gt;")+COUNTIFS(医生!$C$13,医生!$C$10,医生!$C$10,"&lt;&gt;")&gt;0)</v>
      </c>
      <c r="I32" s="5">
        <v>2</v>
      </c>
      <c r="J32" s="6" t="s">
        <v>175</v>
      </c>
      <c r="K32" s="9" t="s">
        <v>176</v>
      </c>
      <c r="L32" s="6" t="s">
        <v>177</v>
      </c>
      <c r="M32" s="6" t="s">
        <v>178</v>
      </c>
      <c r="N32" s="26">
        <v>19</v>
      </c>
      <c r="O32" s="26">
        <v>19</v>
      </c>
      <c r="P32" s="26">
        <v>21</v>
      </c>
      <c r="Q32" s="26">
        <v>23</v>
      </c>
      <c r="R32" s="26">
        <v>24</v>
      </c>
      <c r="S32" s="26">
        <v>27</v>
      </c>
      <c r="T32" s="26">
        <v>28</v>
      </c>
      <c r="U32" s="6" t="s">
        <v>179</v>
      </c>
      <c r="V32" s="6" t="s">
        <v>180</v>
      </c>
      <c r="W32" s="6" t="s">
        <v>181</v>
      </c>
      <c r="X32" s="9" t="s">
        <v>182</v>
      </c>
      <c r="Y32" s="9" t="s">
        <v>183</v>
      </c>
      <c r="Z32" s="9" t="s">
        <v>184</v>
      </c>
      <c r="AA32" s="9" t="s">
        <v>185</v>
      </c>
      <c r="AB32" s="9" t="s">
        <v>186</v>
      </c>
      <c r="AC32" s="9" t="s">
        <v>187</v>
      </c>
      <c r="AD32" s="9" t="s">
        <v>188</v>
      </c>
      <c r="AE32" s="9" t="s">
        <v>189</v>
      </c>
      <c r="AF32" s="9" t="s">
        <v>190</v>
      </c>
      <c r="AG32" s="9" t="s">
        <v>191</v>
      </c>
      <c r="AH32" s="9" t="s">
        <v>192</v>
      </c>
      <c r="AI32" s="9" t="s">
        <v>193</v>
      </c>
      <c r="AJ32" s="9" t="s">
        <v>194</v>
      </c>
      <c r="AK32" s="9" t="s">
        <v>195</v>
      </c>
      <c r="AL32" s="9" t="s">
        <v>196</v>
      </c>
      <c r="AM32" s="9" t="s">
        <v>197</v>
      </c>
      <c r="AN32" s="9" t="s">
        <v>198</v>
      </c>
      <c r="AO32" s="9" t="s">
        <v>199</v>
      </c>
      <c r="AP32" s="19" t="str">
        <f>J32&amp;K32&amp;L32&amp;M32&amp;L32&amp;N32&amp;X32&amp;M32&amp;L32&amp;N32&amp;Z32&amp;L32&amp;M32&amp;L32&amp;O32&amp;W32&amp;L32&amp;M32&amp;L32&amp;P32&amp;AA32&amp;L32&amp;M32&amp;L32&amp;N32&amp;AB32&amp;L32&amp;M32&amp;L32&amp;Q32&amp;W32&amp;L32&amp;M32&amp;L32&amp;R32&amp;AA32&amp;L32&amp;M32&amp;L32&amp;N32&amp;AB32&amp;L32&amp;M32&amp;L32&amp;S32&amp;W32&amp;L32&amp;M32&amp;L32&amp;T32&amp;AA32&amp;L32&amp;M32&amp;L32&amp;N32&amp;AC32&amp;U32&amp;K32&amp;L32&amp;M32&amp;L32&amp;N32&amp;AD32&amp;L32&amp;M32&amp;L32&amp;O32&amp;W32&amp;L32&amp;M32&amp;L32&amp;P32&amp;AF32&amp;L32&amp;M32&amp;L32&amp;N32&amp;AG32&amp;L32&amp;M32&amp;L32&amp;N32&amp;AJ32&amp;AL32&amp;L32&amp;M32&amp;L32&amp;Q32&amp;AF32&amp;L32&amp;M32&amp;L32&amp;N32&amp;AG32&amp;L32&amp;M32&amp;L32&amp;N32&amp;AJ32&amp;AL32&amp;L32&amp;M32&amp;L32&amp;S32&amp;AF32&amp;L32&amp;M32&amp;L32&amp;N32&amp;AG32&amp;L32&amp;M32&amp;L32&amp;N32&amp;AJ32&amp;AN32&amp;U32&amp;K32&amp;L32&amp;M32&amp;L32&amp;N32&amp;AD32&amp;L32&amp;M32&amp;L32&amp;O32&amp;W32&amp;L32&amp;M32&amp;L32&amp;P32&amp;AF32&amp;L32&amp;M32&amp;L32&amp;N32&amp;AG32&amp;L32&amp;M32&amp;L32&amp;N32&amp;AJ32&amp;AL32&amp;L32&amp;M32&amp;L32&amp;Q32&amp;AF32&amp;L32&amp;M32&amp;L32&amp;N32&amp;AG32&amp;L32&amp;M32&amp;L32&amp;N32&amp;AJ32&amp;AL32&amp;L32&amp;M32&amp;L32&amp;S32&amp;AF32&amp;L32&amp;M32&amp;L32&amp;N32&amp;AG32&amp;L32&amp;M32&amp;L32&amp;N32&amp;AJ32&amp;AN32&amp;U32&amp;K32&amp;L32&amp;M32&amp;L32&amp;N32&amp;AE32&amp;L32&amp;M32&amp;L32&amp;O32&amp;W32&amp;L32&amp;M32&amp;L32&amp;P32&amp;AF32&amp;L32&amp;M32&amp;L32&amp;N32&amp;AG32&amp;L32&amp;M32&amp;L32&amp;N32&amp;AJ32&amp;AL32&amp;L32&amp;M32&amp;L32&amp;R32&amp;AF32&amp;L32&amp;M32&amp;L32&amp;N32&amp;AG32&amp;L32&amp;M32&amp;L32&amp;N32&amp;AJ32&amp;AL32&amp;L32&amp;M32&amp;L32&amp;S32&amp;AF32&amp;L32&amp;M32&amp;L32&amp;N32&amp;AG32&amp;L32&amp;M32&amp;L32&amp;N32&amp;AK32&amp;L32&amp;M32&amp;L32&amp;S32&amp;Y32&amp;K32&amp;L32&amp;M32&amp;L32&amp;S32&amp;AO32&amp;L32&amp;M32&amp;L32&amp;S32&amp;AH32&amp;L32&amp;M32&amp;L32&amp;S32&amp;AI32&amp;L32&amp;M32&amp;L32&amp;N32&amp;AG32&amp;L32&amp;M32&amp;L32&amp;N32&amp;AM32&amp;AL32&amp;L32&amp;M32&amp;L32&amp;T32&amp;AF32&amp;L32&amp;M32&amp;L32&amp;N32&amp;AG32&amp;L32&amp;M32&amp;L32&amp;N32&amp;AJ32&amp;AN32&amp;V32</f>
        <v>OR(IF(COUNTIFS(医生!$C$19,"&lt;&gt;*午*",医生!$C$19,"&lt;&gt;")=1,COUNTIFS(医生!$C$19:$C$21,"*"&amp;医生!$C$19&amp;"*")+COUNTIFS(医生!$C$23:$C$24,"*"&amp;医生!$C$19&amp;"*")+COUNTIFS(医生!$C$27:$C$28,"*"&amp;医生!$C$19&amp;"*")&gt;1),IF(COUNTIFS(医生!$C$19,"*"&amp;"上午"&amp;"*")=1,COUNTIFS(医生!$C$19:$C$21,"*"&amp;LEFT(医生!$C$19,FIND("午",医生!$C$19)-3)&amp;"*")+COUNTIFS(医生!$C$23,"*"&amp;LEFT(医生!$C$19,FIND("午",医生!$C$19)-3)&amp;"*")+COUNTIFS(医生!$C$27,"*"&amp;LEFT(医生!$C$19,FIND("午",医生!$C$19)-3)&amp;"*")&gt;1),IF(COUNTIFS(医生!$C$19,"*"&amp;"上午"&amp;"*")=1,COUNTIFS(医生!$C$19:$C$21,"*"&amp;LEFT(医生!$C$19,FIND("午",医生!$C$19)-3)&amp;"*")+COUNTIFS(医生!$C$23,"*"&amp;LEFT(医生!$C$19,FIND("午",医生!$C$19)-3)&amp;"*")+COUNTIFS(医生!$C$27,"*"&amp;LEFT(医生!$C$19,FIND("午",医生!$C$19)-3)&amp;"*")&gt;1),IF(COUNTIFS(医生!$C$19,"*"&amp;"下午"&amp;"*")=1,COUNTIFS(医生!$C$19:$C$21,"*"&amp;LEFT(医生!$C$19,FIND("午",医生!$C$19)-3)&amp;"*")+COUNTIFS(医生!$C$24,"*"&amp;LEFT(医生!$C$19,FIND("午",医生!$C$19)-3)&amp;"*")+COUNTIFS(医生!$C$27,"*"&amp;LEFT(医生!$C$19,FIND("午",医生!$C$19)-3)&amp;"*",医生!$C$27,"&lt;&gt;*午*")+IF(COUNTIFS(医生!$C$27,"*"&amp;"午"&amp;"*"),IF(LEFT(医生!$C$27,FIND("+",医生!$C$27)-1)=LEFT(医生!$C$19,FIND("午",医生!$C$19)-3),1,0),0)+COUNTIFS(医生!$C$28,"*"&amp;LEFT(医生!$C$19,FIND("午",医生!$C$19)-3)&amp;"*")&gt;1))</v>
      </c>
      <c r="AR32" s="4">
        <v>2</v>
      </c>
      <c r="AS32" s="6" t="s">
        <v>175</v>
      </c>
      <c r="AT32" s="9" t="s">
        <v>176</v>
      </c>
      <c r="AU32" s="6" t="s">
        <v>177</v>
      </c>
      <c r="AV32" s="6" t="s">
        <v>178</v>
      </c>
      <c r="AW32" s="26">
        <v>20</v>
      </c>
      <c r="AX32" s="26">
        <v>19</v>
      </c>
      <c r="AY32" s="26">
        <v>21</v>
      </c>
      <c r="AZ32" s="26">
        <v>23</v>
      </c>
      <c r="BA32" s="26">
        <v>24</v>
      </c>
      <c r="BB32" s="26">
        <v>27</v>
      </c>
      <c r="BC32" s="26">
        <v>28</v>
      </c>
      <c r="BD32" s="6" t="s">
        <v>179</v>
      </c>
      <c r="BE32" s="6" t="s">
        <v>180</v>
      </c>
      <c r="BF32" s="6" t="s">
        <v>181</v>
      </c>
      <c r="BG32" s="9" t="s">
        <v>182</v>
      </c>
      <c r="BH32" s="9" t="s">
        <v>183</v>
      </c>
      <c r="BI32" s="9" t="s">
        <v>184</v>
      </c>
      <c r="BJ32" s="9" t="s">
        <v>185</v>
      </c>
      <c r="BK32" s="9" t="s">
        <v>186</v>
      </c>
      <c r="BL32" s="9" t="s">
        <v>187</v>
      </c>
      <c r="BM32" s="9" t="s">
        <v>188</v>
      </c>
      <c r="BN32" s="9" t="s">
        <v>189</v>
      </c>
      <c r="BO32" s="9" t="s">
        <v>190</v>
      </c>
      <c r="BP32" s="9" t="s">
        <v>191</v>
      </c>
      <c r="BQ32" s="9" t="s">
        <v>192</v>
      </c>
      <c r="BR32" s="9" t="s">
        <v>193</v>
      </c>
      <c r="BS32" s="9" t="s">
        <v>194</v>
      </c>
      <c r="BT32" s="9" t="s">
        <v>195</v>
      </c>
      <c r="BU32" s="9" t="s">
        <v>196</v>
      </c>
      <c r="BV32" s="9" t="s">
        <v>197</v>
      </c>
      <c r="BW32" s="9" t="s">
        <v>198</v>
      </c>
      <c r="BX32" s="9" t="s">
        <v>199</v>
      </c>
      <c r="BY32" s="29" t="str">
        <f>AS32&amp;AT32&amp;AU32&amp;AV32&amp;AU32&amp;AW32&amp;BG32&amp;AV32&amp;AU32&amp;AW32&amp;BI32&amp;AU32&amp;AV32&amp;AU32&amp;AX32&amp;BF32&amp;AU32&amp;AV32&amp;AU32&amp;AY32&amp;BJ32&amp;AU32&amp;AV32&amp;AU32&amp;AW32&amp;BK32&amp;AU32&amp;AV32&amp;AU32&amp;AZ32&amp;BF32&amp;AU32&amp;AV32&amp;AU32&amp;BA32&amp;BJ32&amp;AU32&amp;AV32&amp;AU32&amp;AW32&amp;BK32&amp;AU32&amp;AV32&amp;AU32&amp;BB32&amp;BF32&amp;AU32&amp;AV32&amp;AU32&amp;BC32&amp;BJ32&amp;AU32&amp;AV32&amp;AU32&amp;AW32&amp;BL32&amp;BD32&amp;AT32&amp;AU32&amp;AV32&amp;AU32&amp;AW32&amp;BM32&amp;AU32&amp;AV32&amp;AU32&amp;AX32&amp;BF32&amp;AU32&amp;AV32&amp;AU32&amp;AY32&amp;BO32&amp;AU32&amp;AV32&amp;AU32&amp;AW32&amp;BP32&amp;AU32&amp;AV32&amp;AU32&amp;AW32&amp;BS32&amp;BU32&amp;AU32&amp;AV32&amp;AU32&amp;AZ32&amp;BO32&amp;AU32&amp;AV32&amp;AU32&amp;AW32&amp;BP32&amp;AU32&amp;AV32&amp;AU32&amp;AW32&amp;BS32&amp;BU32&amp;AU32&amp;AV32&amp;AU32&amp;BB32&amp;BO32&amp;AU32&amp;AV32&amp;AU32&amp;AW32&amp;BP32&amp;AU32&amp;AV32&amp;AU32&amp;AW32&amp;BS32&amp;BW32&amp;BD32&amp;AT32&amp;AU32&amp;AV32&amp;AU32&amp;AW32&amp;BM32&amp;AU32&amp;AV32&amp;AU32&amp;AX32&amp;BF32&amp;AU32&amp;AV32&amp;AU32&amp;AY32&amp;BO32&amp;AU32&amp;AV32&amp;AU32&amp;AW32&amp;BP32&amp;AU32&amp;AV32&amp;AU32&amp;AW32&amp;BS32&amp;BU32&amp;AU32&amp;AV32&amp;AU32&amp;AZ32&amp;BO32&amp;AU32&amp;AV32&amp;AU32&amp;AW32&amp;BP32&amp;AU32&amp;AV32&amp;AU32&amp;AW32&amp;BS32&amp;BU32&amp;AU32&amp;AV32&amp;AU32&amp;BB32&amp;BO32&amp;AU32&amp;AV32&amp;AU32&amp;AW32&amp;BP32&amp;AU32&amp;AV32&amp;AU32&amp;AW32&amp;BS32&amp;BW32&amp;BD32&amp;AT32&amp;AU32&amp;AV32&amp;AU32&amp;AW32&amp;BN32&amp;AU32&amp;AV32&amp;AU32&amp;AX32&amp;BF32&amp;AU32&amp;AV32&amp;AU32&amp;AY32&amp;BO32&amp;AU32&amp;AV32&amp;AU32&amp;AW32&amp;BP32&amp;AU32&amp;AV32&amp;AU32&amp;AW32&amp;BS32&amp;BU32&amp;AU32&amp;AV32&amp;AU32&amp;BA32&amp;BO32&amp;AU32&amp;AV32&amp;AU32&amp;AW32&amp;BP32&amp;AU32&amp;AV32&amp;AU32&amp;AW32&amp;BS32&amp;BU32&amp;AU32&amp;AV32&amp;AU32&amp;BB32&amp;BO32&amp;AU32&amp;AV32&amp;AU32&amp;AW32&amp;BP32&amp;AU32&amp;AV32&amp;AU32&amp;AW32&amp;BT32&amp;AU32&amp;AV32&amp;AU32&amp;BB32&amp;BH32&amp;AT32&amp;AU32&amp;AV32&amp;AU32&amp;BB32&amp;BX32&amp;AU32&amp;AV32&amp;AU32&amp;BB32&amp;BQ32&amp;AU32&amp;AV32&amp;AU32&amp;BB32&amp;BR32&amp;AU32&amp;AV32&amp;AU32&amp;AW32&amp;BP32&amp;AU32&amp;AV32&amp;AU32&amp;AW32&amp;BV32&amp;BU32&amp;AU32&amp;AV32&amp;AU32&amp;BC32&amp;BO32&amp;AU32&amp;AV32&amp;AU32&amp;AW32&amp;BP32&amp;AU32&amp;AV32&amp;AU32&amp;AW32&amp;BS32&amp;BW32&amp;BE32</f>
        <v>OR(IF(COUNTIFS(医生!$C$20,"&lt;&gt;*午*",医生!$C$20,"&lt;&gt;")=1,COUNTIFS(医生!$C$19:$C$21,"*"&amp;医生!$C$20&amp;"*")+COUNTIFS(医生!$C$23:$C$24,"*"&amp;医生!$C$20&amp;"*")+COUNTIFS(医生!$C$27:$C$28,"*"&amp;医生!$C$20&amp;"*")&gt;1),IF(COUNTIFS(医生!$C$20,"*"&amp;"上午"&amp;"*")=1,COUNTIFS(医生!$C$19:$C$21,"*"&amp;LEFT(医生!$C$20,FIND("午",医生!$C$20)-3)&amp;"*")+COUNTIFS(医生!$C$23,"*"&amp;LEFT(医生!$C$20,FIND("午",医生!$C$20)-3)&amp;"*")+COUNTIFS(医生!$C$27,"*"&amp;LEFT(医生!$C$20,FIND("午",医生!$C$20)-3)&amp;"*")&gt;1),IF(COUNTIFS(医生!$C$20,"*"&amp;"上午"&amp;"*")=1,COUNTIFS(医生!$C$19:$C$21,"*"&amp;LEFT(医生!$C$20,FIND("午",医生!$C$20)-3)&amp;"*")+COUNTIFS(医生!$C$23,"*"&amp;LEFT(医生!$C$20,FIND("午",医生!$C$20)-3)&amp;"*")+COUNTIFS(医生!$C$27,"*"&amp;LEFT(医生!$C$20,FIND("午",医生!$C$20)-3)&amp;"*")&gt;1),IF(COUNTIFS(医生!$C$20,"*"&amp;"下午"&amp;"*")=1,COUNTIFS(医生!$C$19:$C$21,"*"&amp;LEFT(医生!$C$20,FIND("午",医生!$C$20)-3)&amp;"*")+COUNTIFS(医生!$C$24,"*"&amp;LEFT(医生!$C$20,FIND("午",医生!$C$20)-3)&amp;"*")+COUNTIFS(医生!$C$27,"*"&amp;LEFT(医生!$C$20,FIND("午",医生!$C$20)-3)&amp;"*",医生!$C$27,"&lt;&gt;*午*")+IF(COUNTIFS(医生!$C$27,"*"&amp;"午"&amp;"*"),IF(LEFT(医生!$C$27,FIND("+",医生!$C$27)-1)=LEFT(医生!$C$20,FIND("午",医生!$C$20)-3),1,0),0)+COUNTIFS(医生!$C$28,"*"&amp;LEFT(医生!$C$20,FIND("午",医生!$C$20)-3)&amp;"*")&gt;1))</v>
      </c>
      <c r="CA32" s="4">
        <v>2</v>
      </c>
      <c r="CB32" s="6" t="s">
        <v>175</v>
      </c>
      <c r="CC32" s="9" t="s">
        <v>176</v>
      </c>
      <c r="CD32" s="6" t="s">
        <v>177</v>
      </c>
      <c r="CE32" s="6" t="s">
        <v>178</v>
      </c>
      <c r="CF32" s="26">
        <v>21</v>
      </c>
      <c r="CG32" s="26">
        <v>19</v>
      </c>
      <c r="CH32" s="26">
        <v>21</v>
      </c>
      <c r="CI32" s="26">
        <v>23</v>
      </c>
      <c r="CJ32" s="26">
        <v>24</v>
      </c>
      <c r="CK32" s="26">
        <v>27</v>
      </c>
      <c r="CL32" s="26">
        <v>28</v>
      </c>
      <c r="CM32" s="6" t="s">
        <v>179</v>
      </c>
      <c r="CN32" s="6" t="s">
        <v>180</v>
      </c>
      <c r="CO32" s="6" t="s">
        <v>181</v>
      </c>
      <c r="CP32" s="9" t="s">
        <v>182</v>
      </c>
      <c r="CQ32" s="9" t="s">
        <v>183</v>
      </c>
      <c r="CR32" s="9" t="s">
        <v>184</v>
      </c>
      <c r="CS32" s="9" t="s">
        <v>185</v>
      </c>
      <c r="CT32" s="9" t="s">
        <v>186</v>
      </c>
      <c r="CU32" s="9" t="s">
        <v>187</v>
      </c>
      <c r="CV32" s="9" t="s">
        <v>188</v>
      </c>
      <c r="CW32" s="9" t="s">
        <v>189</v>
      </c>
      <c r="CX32" s="9" t="s">
        <v>190</v>
      </c>
      <c r="CY32" s="9" t="s">
        <v>191</v>
      </c>
      <c r="CZ32" s="9" t="s">
        <v>192</v>
      </c>
      <c r="DA32" s="9" t="s">
        <v>193</v>
      </c>
      <c r="DB32" s="9" t="s">
        <v>194</v>
      </c>
      <c r="DC32" s="9" t="s">
        <v>195</v>
      </c>
      <c r="DD32" s="9" t="s">
        <v>196</v>
      </c>
      <c r="DE32" s="9" t="s">
        <v>197</v>
      </c>
      <c r="DF32" s="9" t="s">
        <v>198</v>
      </c>
      <c r="DG32" s="9" t="s">
        <v>199</v>
      </c>
      <c r="DH32" s="30" t="str">
        <f>CB32&amp;CC32&amp;CD32&amp;CE32&amp;CD32&amp;CF32&amp;CP32&amp;CE32&amp;CD32&amp;CF32&amp;CR32&amp;CD32&amp;CE32&amp;CD32&amp;CG32&amp;CO32&amp;CD32&amp;CE32&amp;CD32&amp;CH32&amp;CS32&amp;CD32&amp;CE32&amp;CD32&amp;CF32&amp;CT32&amp;CD32&amp;CE32&amp;CD32&amp;CI32&amp;CO32&amp;CD32&amp;CE32&amp;CD32&amp;CJ32&amp;CS32&amp;CD32&amp;CE32&amp;CD32&amp;CF32&amp;CT32&amp;CD32&amp;CE32&amp;CD32&amp;CK32&amp;CO32&amp;CD32&amp;CE32&amp;CD32&amp;CL32&amp;CS32&amp;CD32&amp;CE32&amp;CD32&amp;CF32&amp;CU32&amp;CM32&amp;CC32&amp;CD32&amp;CE32&amp;CD32&amp;CF32&amp;CV32&amp;CD32&amp;CE32&amp;CD32&amp;CG32&amp;CO32&amp;CD32&amp;CE32&amp;CD32&amp;CH32&amp;CX32&amp;CD32&amp;CE32&amp;CD32&amp;CF32&amp;CY32&amp;CD32&amp;CE32&amp;CD32&amp;CF32&amp;DB32&amp;DD32&amp;CD32&amp;CE32&amp;CD32&amp;CI32&amp;CX32&amp;CD32&amp;CE32&amp;CD32&amp;CF32&amp;CY32&amp;CD32&amp;CE32&amp;CD32&amp;CF32&amp;DB32&amp;DD32&amp;CD32&amp;CE32&amp;CD32&amp;CK32&amp;CX32&amp;CD32&amp;CE32&amp;CD32&amp;CF32&amp;CY32&amp;CD32&amp;CE32&amp;CD32&amp;CF32&amp;DB32&amp;DF32&amp;CM32&amp;CC32&amp;CD32&amp;CE32&amp;CD32&amp;CF32&amp;CV32&amp;CD32&amp;CE32&amp;CD32&amp;CG32&amp;CO32&amp;CD32&amp;CE32&amp;CD32&amp;CH32&amp;CX32&amp;CD32&amp;CE32&amp;CD32&amp;CF32&amp;CY32&amp;CD32&amp;CE32&amp;CD32&amp;CF32&amp;DB32&amp;DD32&amp;CD32&amp;CE32&amp;CD32&amp;CI32&amp;CX32&amp;CD32&amp;CE32&amp;CD32&amp;CF32&amp;CY32&amp;CD32&amp;CE32&amp;CD32&amp;CF32&amp;DB32&amp;DD32&amp;CD32&amp;CE32&amp;CD32&amp;CK32&amp;CX32&amp;CD32&amp;CE32&amp;CD32&amp;CF32&amp;CY32&amp;CD32&amp;CE32&amp;CD32&amp;CF32&amp;DB32&amp;DF32&amp;CM32&amp;CC32&amp;CD32&amp;CE32&amp;CD32&amp;CF32&amp;CW32&amp;CD32&amp;CE32&amp;CD32&amp;CG32&amp;CO32&amp;CD32&amp;CE32&amp;CD32&amp;CH32&amp;CX32&amp;CD32&amp;CE32&amp;CD32&amp;CF32&amp;CY32&amp;CD32&amp;CE32&amp;CD32&amp;CF32&amp;DB32&amp;DD32&amp;CD32&amp;CE32&amp;CD32&amp;CJ32&amp;CX32&amp;CD32&amp;CE32&amp;CD32&amp;CF32&amp;CY32&amp;CD32&amp;CE32&amp;CD32&amp;CF32&amp;DB32&amp;DD32&amp;CD32&amp;CE32&amp;CD32&amp;CK32&amp;CX32&amp;CD32&amp;CE32&amp;CD32&amp;CF32&amp;CY32&amp;CD32&amp;CE32&amp;CD32&amp;CF32&amp;DC32&amp;CD32&amp;CE32&amp;CD32&amp;CK32&amp;CQ32&amp;CC32&amp;CD32&amp;CE32&amp;CD32&amp;CK32&amp;DG32&amp;CD32&amp;CE32&amp;CD32&amp;CK32&amp;CZ32&amp;CD32&amp;CE32&amp;CD32&amp;CK32&amp;DA32&amp;CD32&amp;CE32&amp;CD32&amp;CF32&amp;CY32&amp;CD32&amp;CE32&amp;CD32&amp;CF32&amp;DE32&amp;DD32&amp;CD32&amp;CE32&amp;CD32&amp;CL32&amp;CX32&amp;CD32&amp;CE32&amp;CD32&amp;CF32&amp;CY32&amp;CD32&amp;CE32&amp;CD32&amp;CF32&amp;DB32&amp;DF32&amp;CN32</f>
        <v>OR(IF(COUNTIFS(医生!$C$21,"&lt;&gt;*午*",医生!$C$21,"&lt;&gt;")=1,COUNTIFS(医生!$C$19:$C$21,"*"&amp;医生!$C$21&amp;"*")+COUNTIFS(医生!$C$23:$C$24,"*"&amp;医生!$C$21&amp;"*")+COUNTIFS(医生!$C$27:$C$28,"*"&amp;医生!$C$21&amp;"*")&gt;1),IF(COUNTIFS(医生!$C$21,"*"&amp;"上午"&amp;"*")=1,COUNTIFS(医生!$C$19:$C$21,"*"&amp;LEFT(医生!$C$21,FIND("午",医生!$C$21)-3)&amp;"*")+COUNTIFS(医生!$C$23,"*"&amp;LEFT(医生!$C$21,FIND("午",医生!$C$21)-3)&amp;"*")+COUNTIFS(医生!$C$27,"*"&amp;LEFT(医生!$C$21,FIND("午",医生!$C$21)-3)&amp;"*")&gt;1),IF(COUNTIFS(医生!$C$21,"*"&amp;"上午"&amp;"*")=1,COUNTIFS(医生!$C$19:$C$21,"*"&amp;LEFT(医生!$C$21,FIND("午",医生!$C$21)-3)&amp;"*")+COUNTIFS(医生!$C$23,"*"&amp;LEFT(医生!$C$21,FIND("午",医生!$C$21)-3)&amp;"*")+COUNTIFS(医生!$C$27,"*"&amp;LEFT(医生!$C$21,FIND("午",医生!$C$21)-3)&amp;"*")&gt;1),IF(COUNTIFS(医生!$C$21,"*"&amp;"下午"&amp;"*")=1,COUNTIFS(医生!$C$19:$C$21,"*"&amp;LEFT(医生!$C$21,FIND("午",医生!$C$21)-3)&amp;"*")+COUNTIFS(医生!$C$24,"*"&amp;LEFT(医生!$C$21,FIND("午",医生!$C$21)-3)&amp;"*")+COUNTIFS(医生!$C$27,"*"&amp;LEFT(医生!$C$21,FIND("午",医生!$C$21)-3)&amp;"*",医生!$C$27,"&lt;&gt;*午*")+IF(COUNTIFS(医生!$C$27,"*"&amp;"午"&amp;"*"),IF(LEFT(医生!$C$27,FIND("+",医生!$C$27)-1)=LEFT(医生!$C$21,FIND("午",医生!$C$21)-3),1,0),0)+COUNTIFS(医生!$C$28,"*"&amp;LEFT(医生!$C$21,FIND("午",医生!$C$21)-3)&amp;"*")&gt;1))</v>
      </c>
      <c r="DJ32" s="31" t="s">
        <v>9</v>
      </c>
      <c r="DK32" s="9" t="s">
        <v>200</v>
      </c>
      <c r="DL32" s="9" t="s">
        <v>201</v>
      </c>
      <c r="DM32" s="6" t="s">
        <v>177</v>
      </c>
      <c r="DN32" s="26" t="s">
        <v>178</v>
      </c>
      <c r="DO32" s="26">
        <v>22</v>
      </c>
      <c r="DP32" s="26">
        <v>28</v>
      </c>
      <c r="DQ32" s="6" t="s">
        <v>179</v>
      </c>
      <c r="DR32" s="6" t="s">
        <v>202</v>
      </c>
      <c r="DS32" s="32" t="str">
        <f>DK32&amp;DM32&amp;DN32&amp;DM32&amp;DP32&amp;DQ32&amp;DL32&amp;DM32&amp;DN32&amp;DM32&amp;DO32&amp;DR32</f>
        <v>COUNTIFS(医生!$C$28,医生!$C$22)&gt;0</v>
      </c>
      <c r="DX32" s="9"/>
      <c r="DY32" s="6" t="s">
        <v>130</v>
      </c>
      <c r="DZ32" s="9" t="s">
        <v>131</v>
      </c>
      <c r="EA32" s="9" t="s">
        <v>132</v>
      </c>
      <c r="EB32" s="9" t="s">
        <v>160</v>
      </c>
      <c r="EC32" s="9" t="s">
        <v>161</v>
      </c>
      <c r="ED32" s="9" t="s">
        <v>133</v>
      </c>
      <c r="EE32" s="9" t="s">
        <v>135</v>
      </c>
      <c r="EF32" s="9" t="s">
        <v>139</v>
      </c>
      <c r="EG32" s="9" t="s">
        <v>140</v>
      </c>
      <c r="EH32" s="9" t="s">
        <v>141</v>
      </c>
      <c r="EI32" s="9" t="s">
        <v>142</v>
      </c>
      <c r="EJ32" s="9" t="s">
        <v>143</v>
      </c>
      <c r="EK32" s="9" t="s">
        <v>144</v>
      </c>
      <c r="EL32" s="9"/>
      <c r="ER32" s="25" t="s">
        <v>206</v>
      </c>
      <c r="ES32" s="9" t="s">
        <v>176</v>
      </c>
      <c r="ET32" s="6" t="s">
        <v>177</v>
      </c>
      <c r="EU32" s="6" t="s">
        <v>178</v>
      </c>
      <c r="EV32" s="6">
        <v>19</v>
      </c>
      <c r="EW32" s="6">
        <v>21</v>
      </c>
      <c r="EX32" s="6">
        <v>24</v>
      </c>
      <c r="EY32" s="6">
        <v>27</v>
      </c>
      <c r="EZ32" s="6">
        <v>28</v>
      </c>
      <c r="FA32" s="6" t="s">
        <v>181</v>
      </c>
      <c r="FB32" s="9" t="s">
        <v>183</v>
      </c>
      <c r="FC32" s="9" t="s">
        <v>184</v>
      </c>
      <c r="FD32" s="9" t="s">
        <v>207</v>
      </c>
      <c r="FE32" s="9" t="s">
        <v>203</v>
      </c>
      <c r="FF32" s="9" t="s">
        <v>208</v>
      </c>
      <c r="FG32" s="9" t="s">
        <v>185</v>
      </c>
      <c r="FH32" s="9" t="s">
        <v>209</v>
      </c>
      <c r="FI32" s="9" t="s">
        <v>210</v>
      </c>
      <c r="FJ32" s="9" t="s">
        <v>190</v>
      </c>
      <c r="FK32" s="9" t="s">
        <v>192</v>
      </c>
      <c r="FL32" s="9" t="s">
        <v>211</v>
      </c>
      <c r="FM32" s="36" t="str">
        <f>ES32&amp;ET32&amp;EU32&amp;ET32&amp;EX32&amp;FC32&amp;ET32&amp;EU32&amp;ET32&amp;EV32&amp;FA32&amp;ET32&amp;EU32&amp;ET32&amp;EW32&amp;FG32&amp;ET32&amp;EU32&amp;ET32&amp;EX32&amp;FE32&amp;ET32&amp;EU32&amp;ET32&amp;EV32&amp;FA32&amp;ET32&amp;EU32&amp;ET32&amp;EW32&amp;FI32&amp;ET32&amp;EU32&amp;ET32&amp;EZ32&amp;FF32&amp;ET32&amp;EU32&amp;ET32&amp;EX32&amp;FH32&amp;ET32&amp;EU32&amp;ET32&amp;EY32&amp;FG32&amp;ET32&amp;EU32&amp;ET32&amp;EX32&amp;FE32&amp;ET32&amp;EU32&amp;ET32&amp;EY32&amp;FB32&amp;ES32&amp;ET32&amp;EU32&amp;ET32&amp;EY32&amp;FD32&amp;ET32&amp;EU32&amp;ET32&amp;EX32&amp;FJ32&amp;ET32&amp;EU32&amp;ET32&amp;EY32&amp;FK32&amp;ET32&amp;EU32&amp;ET32&amp;EY32&amp;FL32</f>
        <v>IF(COUNTIFS(医生!$C$24,"&lt;&gt;")=1,COUNTIFS(医生!$C$19:$C$21,"*"&amp;医生!$C$24&amp;"*",医生!$C$19:$C$21,"&lt;&gt;*上午*")+COUNTIFS(医生!$C$28,医生!$C$24)+COUNTIFS(医生!$C$27,"*"&amp;医生!$C$24&amp;"*",医生!$C$27,"&lt;&gt;*午*")+IF(COUNTIFS(医生!$C$27,"*"&amp;"午"&amp;"*"),COUNTIFS(医生!$C$24,"*"&amp;LEFT(医生!$C$27,FIND("+",医生!$C$27)-1)&amp;"*"))&gt;0)</v>
      </c>
      <c r="FQ32" s="25" t="s">
        <v>212</v>
      </c>
      <c r="FR32" s="37" t="s">
        <v>175</v>
      </c>
      <c r="FS32" s="22" t="s">
        <v>176</v>
      </c>
      <c r="FT32" s="38" t="s">
        <v>177</v>
      </c>
      <c r="FU32" s="38" t="s">
        <v>178</v>
      </c>
      <c r="FV32" s="38">
        <v>19</v>
      </c>
      <c r="FW32" s="38">
        <v>21</v>
      </c>
      <c r="FX32" s="38">
        <v>23</v>
      </c>
      <c r="FY32" s="38">
        <v>24</v>
      </c>
      <c r="FZ32" s="38">
        <v>27</v>
      </c>
      <c r="GA32" s="38" t="s">
        <v>179</v>
      </c>
      <c r="GB32" s="38" t="s">
        <v>180</v>
      </c>
      <c r="GC32" s="38" t="s">
        <v>181</v>
      </c>
      <c r="GD32" s="22" t="s">
        <v>213</v>
      </c>
      <c r="GE32" s="22" t="s">
        <v>214</v>
      </c>
      <c r="GF32" s="22" t="s">
        <v>208</v>
      </c>
      <c r="GG32" s="22" t="s">
        <v>215</v>
      </c>
      <c r="GH32" s="22" t="s">
        <v>216</v>
      </c>
      <c r="GI32" s="22" t="s">
        <v>217</v>
      </c>
      <c r="GJ32" s="22" t="s">
        <v>218</v>
      </c>
      <c r="GK32" s="22" t="s">
        <v>185</v>
      </c>
      <c r="GL32" s="22" t="s">
        <v>186</v>
      </c>
      <c r="GM32" s="22" t="s">
        <v>219</v>
      </c>
      <c r="GN32" s="22" t="s">
        <v>220</v>
      </c>
      <c r="GO32" s="22" t="s">
        <v>221</v>
      </c>
      <c r="GP32" s="22" t="s">
        <v>222</v>
      </c>
      <c r="GQ32" s="22" t="s">
        <v>223</v>
      </c>
      <c r="GR32" s="22" t="s">
        <v>188</v>
      </c>
      <c r="GS32" s="22" t="s">
        <v>190</v>
      </c>
      <c r="GT32" s="22" t="s">
        <v>191</v>
      </c>
      <c r="GU32" s="22" t="s">
        <v>192</v>
      </c>
      <c r="GV32" s="22" t="s">
        <v>191</v>
      </c>
      <c r="GW32" s="22" t="s">
        <v>224</v>
      </c>
      <c r="GX32" s="22" t="s">
        <v>225</v>
      </c>
      <c r="GY32" s="22" t="s">
        <v>226</v>
      </c>
      <c r="GZ32" s="39" t="str">
        <f>FR32&amp;FS32&amp;FT32&amp;FU32&amp;FT32&amp;FZ32&amp;GE32&amp;FT32&amp;FU32&amp;FT32&amp;FZ32&amp;GG32&amp;FT32&amp;FU32&amp;FT32&amp;FV32&amp;GC32&amp;FT32&amp;FU32&amp;FT32&amp;FW32&amp;GK32&amp;FT32&amp;FU32&amp;FT32&amp;FZ32&amp;GL32&amp;FT32&amp;FU32&amp;FT32&amp;FZ32&amp;GF32&amp;FT32&amp;FU32&amp;FT32&amp;FX32&amp;GF32&amp;FT32&amp;FU32&amp;FT32&amp;FX32&amp;GJ32&amp;FT32&amp;FU32&amp;FT32&amp;FZ32&amp;GF32&amp;FT32&amp;FU32&amp;FT32&amp;FY32&amp;GF32&amp;FT32&amp;FU32&amp;FT32&amp;FY32&amp;GI32&amp;GA32&amp;FS32&amp;FT32&amp;FU32&amp;FT32&amp;FZ32&amp;GH32&amp;FT32&amp;FU32&amp;FT32&amp;FZ32&amp;GD32&amp;FT32&amp;FU32&amp;FT32&amp;FV32&amp;GC32&amp;FT32&amp;FU32&amp;FT32&amp;FW32&amp;GS32&amp;FT32&amp;FU32&amp;FT32&amp;FZ32&amp;GU32&amp;FT32&amp;FU32&amp;FT32&amp;FZ32&amp;GM32&amp;FT32&amp;FU32&amp;FT32&amp;FV32&amp;GC32&amp;FT32&amp;FU32&amp;FT32&amp;FW32&amp;GO32&amp;FT32&amp;FU32&amp;FT32&amp;FZ32&amp;GU32&amp;FT32&amp;FU32&amp;FT32&amp;FZ32&amp;GW32&amp;FT32&amp;FU32&amp;FT32&amp;FX32&amp;GC32&amp;FT32&amp;FU32&amp;FT32&amp;FY32&amp;GS32&amp;FT32&amp;FU32&amp;FT32&amp;FZ32&amp;GU32&amp;FT32&amp;FU32&amp;FT32&amp;FZ32&amp;GM32&amp;FT32&amp;FU32&amp;FT32&amp;FX32&amp;GC32&amp;FT32&amp;FU32&amp;FT32&amp;FY32&amp;GO32&amp;FT32&amp;FU32&amp;FT32&amp;FZ32&amp;GU32&amp;FT32&amp;FU32&amp;FT32&amp;FZ32&amp;GX32&amp;GA32&amp;FS32&amp;FT32&amp;FU32&amp;FT32&amp;FZ32&amp;GR32&amp;FT32&amp;FU32&amp;FT32&amp;FV32&amp;GC32&amp;FT32&amp;FU32&amp;FT32&amp;FW32&amp;GS32&amp;FT32&amp;FU32&amp;FT32&amp;FZ32&amp;GU32&amp;FT32&amp;FU32&amp;FT32&amp;FZ32&amp;GM32&amp;FT32&amp;FU32&amp;FT32&amp;FX32&amp;GC32&amp;FT32&amp;FU32&amp;FT32&amp;FY32&amp;GS32&amp;FT32&amp;FU32&amp;FT32&amp;FZ32&amp;GU32&amp;FT32&amp;FU32&amp;FT32&amp;FZ32&amp;GN32&amp;GA32&amp;FS32&amp;FT32&amp;FU32&amp;FT32&amp;FZ32&amp;GR32&amp;FT32&amp;FU32&amp;FT32&amp;FV32&amp;GC32&amp;FT32&amp;FU32&amp;FT32&amp;FW32&amp;GQ32&amp;FT32&amp;FU32&amp;FT32&amp;FV32&amp;GC32&amp;FT32&amp;FU32&amp;FT32&amp;FW32&amp;GP32&amp;FT32&amp;FU32&amp;FT32&amp;FZ32&amp;GV32&amp;FT32&amp;FU32&amp;FT32&amp;FZ32&amp;GY32&amp;FT32&amp;FU32&amp;FT32&amp;FZ32&amp;GW32&amp;FT32&amp;FU32&amp;FT32&amp;FX32&amp;GP32&amp;FT32&amp;FU32&amp;FT32&amp;FZ32&amp;GT32&amp;FT32&amp;FU32&amp;FT32&amp;FZ32&amp;GY32&amp;FT32&amp;FU32&amp;FT32&amp;FZ32&amp;GX32&amp;GB32</f>
        <v>OR(IF(COUNTIFS(医生!$C$27,"&lt;&gt;",医生!$C$27,"&lt;&gt;*+*")=1,COUNTIFS(医生!$C$19:$C$21,"*"&amp;医生!$C$27&amp;"*")+COUNTIFS(医生!$C$27,医生!$C$23,医生!$C$23,"&lt;&gt;")+COUNTIFS(医生!$C$27,医生!$C$24,医生!$C$24,"&lt;&gt;")&gt;0),IF(COUNTIFS(医生!$C$27,"*"&amp;"+"&amp;"*",医生!$C$27,"&lt;&gt;*午*")=1,COUNTIFS(医生!$C$19:$C$21,"*"&amp;LEFT(医生!$C$27,FIND("+",医生!$C$27)-1)&amp;"*")+COUNTIFS(医生!$C$19:$C$21,"*"&amp;MID(医生!$C$27,FIND("+",医生!$C$27)+1,3)&amp;"*")+COUNTIFS(医生!$C$23:$C$24,"*"&amp;LEFT(医生!$C$27,FIND("+",医生!$C$27)-1)&amp;"*")+COUNTIFS(医生!$C$23:$C$24,"*"&amp;MID(医生!$C$27,FIND("+",医生!$C$27)+1,3)&amp;"*")&gt;0),IF(COUNTIFS(医生!$C$27,"*"&amp;"上午"&amp;"*")=1,COUNTIFS(医生!$C$19:$C$21,"*"&amp;LEFT(医生!$C$27,FIND("+",医生!$C$27)-1)&amp;"*")+COUNTIFS(医生!$C$23:$C$24,"*"&amp;LEFT(医生!$C$27,FIND("+",医生!$C$27)-1)&amp;"*")&gt;0),IF(COUNTIFS(医生!$C$27,"*"&amp;"上午"&amp;"*")=1,COUNTIFS(医生!$C$19:$C$21,"&lt;&gt;*下午*",医生!$C$19:$C$21,"*"&amp;MID(LEFT(医生!$C$27,FIND("午",医生!$C$27)-3),FIND("+",医生!$C$27)+1,3)&amp;"*")+COUNTIFS(医生!$C$23,"*"&amp;MID(LEFT(医生!$C$27,FIND("午",医生!$C$27)-3),FIND("+",医生!$C$27)+1,3)&amp;"*")&gt;0))</v>
      </c>
      <c r="HD32" s="25" t="s">
        <v>16</v>
      </c>
      <c r="HE32" s="40" t="s">
        <v>175</v>
      </c>
      <c r="HF32" s="40" t="s">
        <v>179</v>
      </c>
      <c r="HG32" s="40" t="s">
        <v>180</v>
      </c>
      <c r="HH32" s="33" t="s">
        <v>176</v>
      </c>
      <c r="HI32" s="34" t="s">
        <v>177</v>
      </c>
      <c r="HJ32" s="34" t="s">
        <v>178</v>
      </c>
      <c r="HK32" s="42" t="s">
        <v>227</v>
      </c>
      <c r="HL32" s="34">
        <v>19</v>
      </c>
      <c r="HM32" s="34">
        <v>21</v>
      </c>
      <c r="HN32" s="34">
        <v>22</v>
      </c>
      <c r="HO32" s="34">
        <v>24</v>
      </c>
      <c r="HP32" s="34">
        <v>28</v>
      </c>
      <c r="HQ32" s="34"/>
      <c r="HR32" s="34"/>
      <c r="HS32" s="34">
        <v>23</v>
      </c>
      <c r="HT32" s="34">
        <v>27</v>
      </c>
      <c r="HU32" s="34" t="s">
        <v>181</v>
      </c>
      <c r="HV32" s="33" t="s">
        <v>184</v>
      </c>
      <c r="HW32" s="33" t="s">
        <v>203</v>
      </c>
      <c r="HX32" s="33" t="s">
        <v>186</v>
      </c>
      <c r="HY32" s="33" t="s">
        <v>214</v>
      </c>
      <c r="HZ32" s="33" t="s">
        <v>208</v>
      </c>
      <c r="IA32" s="33" t="s">
        <v>185</v>
      </c>
      <c r="IB32" s="33" t="s">
        <v>209</v>
      </c>
      <c r="IC32" s="33" t="s">
        <v>210</v>
      </c>
      <c r="ID32" s="33" t="s">
        <v>205</v>
      </c>
      <c r="IE32" s="33" t="s">
        <v>228</v>
      </c>
      <c r="IF32" s="9" t="str">
        <f>HE32&amp;HH32&amp;HI32&amp;HJ32&amp;HI32&amp;HP32&amp;HV32&amp;HI32&amp;HJ32&amp;HI32&amp;HL32&amp;HU32&amp;HI32&amp;HJ32&amp;HI32&amp;HM32&amp;IA32&amp;HI32&amp;HJ32&amp;HI32&amp;HP32&amp;HW32&amp;HI32&amp;HJ32&amp;HI32&amp;HL32&amp;HU32&amp;HI32&amp;HJ32&amp;HI32&amp;HM32&amp;HY32&amp;HI32&amp;HJ32&amp;HI32&amp;HL32&amp;HU32&amp;HI32&amp;HJ32&amp;HI32&amp;HM32&amp;IC32&amp;HI32&amp;HJ32&amp;HI32&amp;HN32&amp;HZ32&amp;HI32&amp;HJ32&amp;HI32&amp;HP32&amp;IB32&amp;HI32&amp;HJ32&amp;HI32&amp;HO32&amp;HZ32&amp;HI32&amp;HJ32&amp;HI32&amp;HP32&amp;IE32&amp;HF32&amp;HH32&amp;HI32&amp;HJ32&amp;HI32&amp;HP32&amp;HV32&amp;HI32&amp;HK32&amp;HI32&amp;HL32&amp;HU32&amp;HI32&amp;HK32&amp;HI32&amp;HM32&amp;IA32&amp;HI32&amp;HJ32&amp;HI32&amp;HP32&amp;HX32&amp;HI32&amp;HK32&amp;HI32&amp;HS32&amp;HU32&amp;HI32&amp;HK32&amp;HI32&amp;HT32&amp;IA32&amp;HI32&amp;HJ32&amp;HI32&amp;HP32&amp;ID32&amp;HG32</f>
        <v>OR(IF(COUNTIFS(医生!$C$28,"&lt;&gt;")=1,COUNTIFS(医生!$C$19:$C$21,"*"&amp;医生!$C$28&amp;"*",医生!$C$19:$C$21,"&lt;&gt;",医生!$C$19:$C$21,"&lt;&gt;*上午*")+COUNTIFS(医生!$C$22,医生!$C$28)+COUNTIFS(医生!$C$24,医生!$C$28)&gt;0),IF(COUNTIFS(医生!$C$28,"&lt;&gt;")=1,COUNTIFS(医生!$D$19:$D$21,"*"&amp;医生!$C$28&amp;"*")+COUNTIFS(医生!$D$23:$D$27,"*"&amp;医生!$C$28&amp;"*")&gt;0))</v>
      </c>
      <c r="IJ32" s="44" t="s">
        <v>104</v>
      </c>
      <c r="IK32" s="9" t="s">
        <v>176</v>
      </c>
      <c r="IL32" s="6" t="s">
        <v>177</v>
      </c>
      <c r="IM32" s="6" t="s">
        <v>229</v>
      </c>
      <c r="IN32" s="6" t="s">
        <v>178</v>
      </c>
      <c r="IO32" s="6" t="s">
        <v>227</v>
      </c>
      <c r="IP32" s="6">
        <v>19</v>
      </c>
      <c r="IQ32" s="6">
        <v>21</v>
      </c>
      <c r="IR32" s="6">
        <v>23</v>
      </c>
      <c r="IS32" s="6">
        <v>27</v>
      </c>
      <c r="IT32" s="6">
        <v>28</v>
      </c>
      <c r="IU32" s="6"/>
      <c r="IV32" s="6"/>
      <c r="IW32" s="6"/>
      <c r="IX32" s="6"/>
      <c r="IY32" s="6" t="s">
        <v>181</v>
      </c>
      <c r="IZ32" s="9" t="s">
        <v>184</v>
      </c>
      <c r="JA32" s="9" t="s">
        <v>185</v>
      </c>
      <c r="JB32" s="9" t="s">
        <v>186</v>
      </c>
      <c r="JC32" s="9" t="s">
        <v>230</v>
      </c>
      <c r="JD32" s="47" t="str">
        <f>IK32&amp;IL32&amp;IN32&amp;IL32&amp;IT32&amp;IZ32&amp;IL32&amp;IO32&amp;IL32&amp;IP32&amp;IY32&amp;IL32&amp;IO32&amp;IL32&amp;IQ32&amp;JA32&amp;IL32&amp;IN32&amp;IL32&amp;IT32&amp;JB32&amp;IL32&amp;IO32&amp;IL32&amp;IR32&amp;IY32&amp;IL32&amp;IO32&amp;IL32&amp;IS32&amp;JA32&amp;IL32&amp;IN32&amp;IL32&amp;IT32&amp;JC32</f>
        <v>IF(COUNTIFS(医生!$C$28,"&lt;&gt;")=1,COUNTIFS(医生!$D$19:$D$21,"*"&amp;医生!$C$28&amp;"*")+COUNTIFS(医生!$D$23:$D$27,"*"&amp;医生!$C$28&amp;"*")&lt;1)</v>
      </c>
      <c r="JF32" s="44" t="s">
        <v>104</v>
      </c>
      <c r="JG32" s="9" t="s">
        <v>176</v>
      </c>
      <c r="JH32" s="6" t="s">
        <v>177</v>
      </c>
      <c r="JI32" s="6" t="s">
        <v>231</v>
      </c>
      <c r="JJ32" s="6" t="s">
        <v>178</v>
      </c>
      <c r="JK32" s="6" t="s">
        <v>227</v>
      </c>
      <c r="JL32" s="6">
        <v>19</v>
      </c>
      <c r="JM32" s="6">
        <v>21</v>
      </c>
      <c r="JN32" s="6">
        <v>23</v>
      </c>
      <c r="JO32" s="6">
        <v>27</v>
      </c>
      <c r="JP32" s="6">
        <v>28</v>
      </c>
      <c r="JQ32" s="6">
        <f>JP32-14</f>
        <v>14</v>
      </c>
      <c r="JR32" s="6"/>
      <c r="JS32" s="6"/>
      <c r="JT32" s="6"/>
      <c r="JU32" s="6" t="s">
        <v>181</v>
      </c>
      <c r="JV32" s="9" t="s">
        <v>184</v>
      </c>
      <c r="JW32" s="9" t="s">
        <v>185</v>
      </c>
      <c r="JX32" s="9" t="s">
        <v>186</v>
      </c>
      <c r="JY32" s="9" t="s">
        <v>230</v>
      </c>
      <c r="JZ32" s="47" t="str">
        <f>JG32&amp;JH32&amp;JI32&amp;JH32&amp;JQ32&amp;JV32&amp;JH32&amp;JJ32&amp;JH32&amp;JL32&amp;JU32&amp;JH32&amp;JJ32&amp;JH32&amp;JM32&amp;JW32&amp;JH32&amp;JI32&amp;JH32&amp;JQ32&amp;JX32&amp;JH32&amp;JJ32&amp;JH32&amp;JN32&amp;JU32&amp;JH32&amp;JJ32&amp;JH32&amp;JO32&amp;JW32&amp;JH32&amp;JI32&amp;JH32&amp;JQ32&amp;JY32</f>
        <v>IF(COUNTIFS(医生!$I$14,"&lt;&gt;")=1,COUNTIFS(医生!$C$19:$C$21,"*"&amp;医生!$I$14&amp;"*")+COUNTIFS(医生!$C$23:$C$27,"*"&amp;医生!$I$14&amp;"*")&lt;1)</v>
      </c>
    </row>
    <row r="33" spans="1:286" ht="76.349999999999994" customHeight="1" x14ac:dyDescent="0.2">
      <c r="A33" s="121"/>
      <c r="B33" s="122"/>
      <c r="C33" s="124"/>
      <c r="D33" s="126"/>
      <c r="E33" s="18" t="s">
        <v>260</v>
      </c>
      <c r="F33" s="130"/>
      <c r="G33" s="18" t="str">
        <f>FS24&amp;FT24&amp;FU24&amp;FT24&amp;FZ24&amp;GH24&amp;FT24&amp;FU24&amp;FT24&amp;FZ24&amp;GD24&amp;FT24&amp;FU24&amp;FT24&amp;FV24&amp;GC24&amp;FT24&amp;FU24&amp;FT24&amp;FW24&amp;GS24&amp;FT24&amp;FU24&amp;FT24&amp;FZ24&amp;GU24&amp;FT24&amp;FU24&amp;FT24&amp;FZ24&amp;GM24&amp;FT24&amp;FU24&amp;FT24&amp;FV24&amp;GC24&amp;FT24&amp;FU24&amp;FT24&amp;FW24&amp;GO24&amp;FT24&amp;FU24&amp;FT24&amp;FZ24&amp;GU24&amp;FT24&amp;FU24&amp;FT24&amp;FZ24&amp;GW24&amp;FT24&amp;FU24&amp;FT24&amp;FX24&amp;GC24&amp;FT24&amp;FU24&amp;FT24&amp;FY24&amp;GS24&amp;FT24&amp;FU24&amp;FT24&amp;FZ24&amp;GU24&amp;FT24&amp;FU24&amp;FT24&amp;FZ24&amp;GM24&amp;FT24&amp;FU24&amp;FT24&amp;FX24&amp;GC24&amp;FT24&amp;FU24&amp;FT24&amp;FY24&amp;GO24&amp;FT24&amp;FU24&amp;FT24&amp;FZ24&amp;GU24&amp;FT24&amp;FU24&amp;FT24&amp;FZ24&amp;GX24&amp;GA24</f>
        <v>IF(COUNTIFS(医生!$C$13,"*"&amp;"+"&amp;"*",医生!$C$13,"&lt;&gt;*午*")=1,COUNTIFS(医生!$C$5:$C$7,"*"&amp;LEFT(医生!$C$13,FIND("+",医生!$C$13)-1)&amp;"*")+COUNTIFS(医生!$C$5:$C$7,"*"&amp;MID(医生!$C$13,FIND("+",医生!$C$13)+1,3)&amp;"*")+COUNTIFS(医生!$C$9:$C$10,"*"&amp;LEFT(医生!$C$13,FIND("+",医生!$C$13)-1)&amp;"*")+COUNTIFS(医生!$C$9:$C$10,"*"&amp;MID(医生!$C$13,FIND("+",医生!$C$13)+1,3)&amp;"*")&gt;0),</v>
      </c>
      <c r="J33" s="6" t="s">
        <v>175</v>
      </c>
      <c r="K33" s="9" t="s">
        <v>176</v>
      </c>
      <c r="L33" s="6" t="s">
        <v>177</v>
      </c>
      <c r="M33" s="6" t="s">
        <v>227</v>
      </c>
      <c r="N33" s="26">
        <v>19</v>
      </c>
      <c r="O33" s="26">
        <v>19</v>
      </c>
      <c r="P33" s="26">
        <v>21</v>
      </c>
      <c r="Q33" s="26">
        <v>23</v>
      </c>
      <c r="R33" s="26">
        <v>24</v>
      </c>
      <c r="S33" s="26">
        <v>27</v>
      </c>
      <c r="T33" s="26">
        <v>28</v>
      </c>
      <c r="U33" s="6" t="s">
        <v>179</v>
      </c>
      <c r="V33" s="6" t="s">
        <v>180</v>
      </c>
      <c r="W33" s="6" t="s">
        <v>181</v>
      </c>
      <c r="X33" s="9" t="s">
        <v>182</v>
      </c>
      <c r="Y33" s="9" t="s">
        <v>183</v>
      </c>
      <c r="Z33" s="9" t="s">
        <v>184</v>
      </c>
      <c r="AA33" s="9" t="s">
        <v>185</v>
      </c>
      <c r="AB33" s="9" t="s">
        <v>186</v>
      </c>
      <c r="AC33" s="9" t="s">
        <v>187</v>
      </c>
      <c r="AD33" s="9" t="s">
        <v>188</v>
      </c>
      <c r="AE33" s="9" t="s">
        <v>189</v>
      </c>
      <c r="AF33" s="9" t="s">
        <v>190</v>
      </c>
      <c r="AG33" s="9" t="s">
        <v>191</v>
      </c>
      <c r="AH33" s="9" t="s">
        <v>192</v>
      </c>
      <c r="AI33" s="9" t="s">
        <v>193</v>
      </c>
      <c r="AJ33" s="9" t="s">
        <v>194</v>
      </c>
      <c r="AK33" s="9" t="s">
        <v>195</v>
      </c>
      <c r="AL33" s="9" t="s">
        <v>196</v>
      </c>
      <c r="AM33" s="9" t="s">
        <v>197</v>
      </c>
      <c r="AN33" s="9" t="s">
        <v>198</v>
      </c>
      <c r="AO33" s="9" t="s">
        <v>199</v>
      </c>
      <c r="AP33" s="19" t="str">
        <f t="shared" ref="AP33:AP38" si="10">J33&amp;K33&amp;L33&amp;M33&amp;L33&amp;N33&amp;X33&amp;M33&amp;L33&amp;N33&amp;Z33&amp;L33&amp;M33&amp;L33&amp;O33&amp;W33&amp;L33&amp;M33&amp;L33&amp;P33&amp;AA33&amp;L33&amp;M33&amp;L33&amp;N33&amp;AB33&amp;L33&amp;M33&amp;L33&amp;Q33&amp;W33&amp;L33&amp;M33&amp;L33&amp;R33&amp;AA33&amp;L33&amp;M33&amp;L33&amp;N33&amp;AB33&amp;L33&amp;M33&amp;L33&amp;S33&amp;W33&amp;L33&amp;M33&amp;L33&amp;T33&amp;AA33&amp;L33&amp;M33&amp;L33&amp;N33&amp;AC33&amp;U33&amp;K33&amp;L33&amp;M33&amp;L33&amp;N33&amp;AD33&amp;L33&amp;M33&amp;L33&amp;O33&amp;W33&amp;L33&amp;M33&amp;L33&amp;P33&amp;AF33&amp;L33&amp;M33&amp;L33&amp;N33&amp;AG33&amp;L33&amp;M33&amp;L33&amp;N33&amp;AJ33&amp;AL33&amp;L33&amp;M33&amp;L33&amp;Q33&amp;AF33&amp;L33&amp;M33&amp;L33&amp;N33&amp;AG33&amp;L33&amp;M33&amp;L33&amp;N33&amp;AJ33&amp;AL33&amp;L33&amp;M33&amp;L33&amp;S33&amp;AF33&amp;L33&amp;M33&amp;L33&amp;N33&amp;AG33&amp;L33&amp;M33&amp;L33&amp;N33&amp;AJ33&amp;AN33&amp;U33&amp;K33&amp;L33&amp;M33&amp;L33&amp;N33&amp;AD33&amp;L33&amp;M33&amp;L33&amp;O33&amp;W33&amp;L33&amp;M33&amp;L33&amp;P33&amp;AF33&amp;L33&amp;M33&amp;L33&amp;N33&amp;AG33&amp;L33&amp;M33&amp;L33&amp;N33&amp;AJ33&amp;AL33&amp;L33&amp;M33&amp;L33&amp;Q33&amp;AF33&amp;L33&amp;M33&amp;L33&amp;N33&amp;AG33&amp;L33&amp;M33&amp;L33&amp;N33&amp;AJ33&amp;AL33&amp;L33&amp;M33&amp;L33&amp;S33&amp;AF33&amp;L33&amp;M33&amp;L33&amp;N33&amp;AG33&amp;L33&amp;M33&amp;L33&amp;N33&amp;AJ33&amp;AN33&amp;U33&amp;K33&amp;L33&amp;M33&amp;L33&amp;N33&amp;AE33&amp;L33&amp;M33&amp;L33&amp;O33&amp;W33&amp;L33&amp;M33&amp;L33&amp;P33&amp;AF33&amp;L33&amp;M33&amp;L33&amp;N33&amp;AG33&amp;L33&amp;M33&amp;L33&amp;N33&amp;AJ33&amp;AL33&amp;L33&amp;M33&amp;L33&amp;R33&amp;AF33&amp;L33&amp;M33&amp;L33&amp;N33&amp;AG33&amp;L33&amp;M33&amp;L33&amp;N33&amp;AJ33&amp;AL33&amp;L33&amp;M33&amp;L33&amp;S33&amp;AF33&amp;L33&amp;M33&amp;L33&amp;N33&amp;AG33&amp;L33&amp;M33&amp;L33&amp;N33&amp;AK33&amp;L33&amp;M33&amp;L33&amp;S33&amp;Y33&amp;K33&amp;L33&amp;M33&amp;L33&amp;S33&amp;AO33&amp;L33&amp;M33&amp;L33&amp;S33&amp;AH33&amp;L33&amp;M33&amp;L33&amp;S33&amp;AI33&amp;L33&amp;M33&amp;L33&amp;N33&amp;AG33&amp;L33&amp;M33&amp;L33&amp;N33&amp;AM33&amp;AL33&amp;L33&amp;M33&amp;L33&amp;T33&amp;AF33&amp;L33&amp;M33&amp;L33&amp;N33&amp;AG33&amp;L33&amp;M33&amp;L33&amp;N33&amp;AJ33&amp;AN33&amp;V33</f>
        <v>OR(IF(COUNTIFS(医生!$D$19,"&lt;&gt;*午*",医生!$D$19,"&lt;&gt;")=1,COUNTIFS(医生!$D$19:$D$21,"*"&amp;医生!$D$19&amp;"*")+COUNTIFS(医生!$D$23:$D$24,"*"&amp;医生!$D$19&amp;"*")+COUNTIFS(医生!$D$27:$D$28,"*"&amp;医生!$D$19&amp;"*")&gt;1),IF(COUNTIFS(医生!$D$19,"*"&amp;"上午"&amp;"*")=1,COUNTIFS(医生!$D$19:$D$21,"*"&amp;LEFT(医生!$D$19,FIND("午",医生!$D$19)-3)&amp;"*")+COUNTIFS(医生!$D$23,"*"&amp;LEFT(医生!$D$19,FIND("午",医生!$D$19)-3)&amp;"*")+COUNTIFS(医生!$D$27,"*"&amp;LEFT(医生!$D$19,FIND("午",医生!$D$19)-3)&amp;"*")&gt;1),IF(COUNTIFS(医生!$D$19,"*"&amp;"上午"&amp;"*")=1,COUNTIFS(医生!$D$19:$D$21,"*"&amp;LEFT(医生!$D$19,FIND("午",医生!$D$19)-3)&amp;"*")+COUNTIFS(医生!$D$23,"*"&amp;LEFT(医生!$D$19,FIND("午",医生!$D$19)-3)&amp;"*")+COUNTIFS(医生!$D$27,"*"&amp;LEFT(医生!$D$19,FIND("午",医生!$D$19)-3)&amp;"*")&gt;1),IF(COUNTIFS(医生!$D$19,"*"&amp;"下午"&amp;"*")=1,COUNTIFS(医生!$D$19:$D$21,"*"&amp;LEFT(医生!$D$19,FIND("午",医生!$D$19)-3)&amp;"*")+COUNTIFS(医生!$D$24,"*"&amp;LEFT(医生!$D$19,FIND("午",医生!$D$19)-3)&amp;"*")+COUNTIFS(医生!$D$27,"*"&amp;LEFT(医生!$D$19,FIND("午",医生!$D$19)-3)&amp;"*",医生!$D$27,"&lt;&gt;*午*")+IF(COUNTIFS(医生!$D$27,"*"&amp;"午"&amp;"*"),IF(LEFT(医生!$D$27,FIND("+",医生!$D$27)-1)=LEFT(医生!$D$19,FIND("午",医生!$D$19)-3),1,0),0)+COUNTIFS(医生!$D$28,"*"&amp;LEFT(医生!$D$19,FIND("午",医生!$D$19)-3)&amp;"*")&gt;1))</v>
      </c>
      <c r="AS33" s="6" t="s">
        <v>175</v>
      </c>
      <c r="AT33" s="9" t="s">
        <v>176</v>
      </c>
      <c r="AU33" s="6" t="s">
        <v>177</v>
      </c>
      <c r="AV33" s="6" t="s">
        <v>227</v>
      </c>
      <c r="AW33" s="26">
        <v>20</v>
      </c>
      <c r="AX33" s="26">
        <v>19</v>
      </c>
      <c r="AY33" s="26">
        <v>21</v>
      </c>
      <c r="AZ33" s="26">
        <v>23</v>
      </c>
      <c r="BA33" s="26">
        <v>24</v>
      </c>
      <c r="BB33" s="26">
        <v>27</v>
      </c>
      <c r="BC33" s="26">
        <v>28</v>
      </c>
      <c r="BD33" s="6" t="s">
        <v>179</v>
      </c>
      <c r="BE33" s="6" t="s">
        <v>180</v>
      </c>
      <c r="BF33" s="6" t="s">
        <v>181</v>
      </c>
      <c r="BG33" s="9" t="s">
        <v>182</v>
      </c>
      <c r="BH33" s="9" t="s">
        <v>183</v>
      </c>
      <c r="BI33" s="9" t="s">
        <v>184</v>
      </c>
      <c r="BJ33" s="9" t="s">
        <v>185</v>
      </c>
      <c r="BK33" s="9" t="s">
        <v>186</v>
      </c>
      <c r="BL33" s="9" t="s">
        <v>187</v>
      </c>
      <c r="BM33" s="9" t="s">
        <v>188</v>
      </c>
      <c r="BN33" s="9" t="s">
        <v>189</v>
      </c>
      <c r="BO33" s="9" t="s">
        <v>190</v>
      </c>
      <c r="BP33" s="9" t="s">
        <v>191</v>
      </c>
      <c r="BQ33" s="9" t="s">
        <v>192</v>
      </c>
      <c r="BR33" s="9" t="s">
        <v>193</v>
      </c>
      <c r="BS33" s="9" t="s">
        <v>194</v>
      </c>
      <c r="BT33" s="9" t="s">
        <v>195</v>
      </c>
      <c r="BU33" s="9" t="s">
        <v>196</v>
      </c>
      <c r="BV33" s="9" t="s">
        <v>197</v>
      </c>
      <c r="BW33" s="9" t="s">
        <v>198</v>
      </c>
      <c r="BX33" s="9" t="s">
        <v>199</v>
      </c>
      <c r="BY33" s="29" t="str">
        <f t="shared" ref="BY33:BY38" si="11">AS33&amp;AT33&amp;AU33&amp;AV33&amp;AU33&amp;AW33&amp;BG33&amp;AV33&amp;AU33&amp;AW33&amp;BI33&amp;AU33&amp;AV33&amp;AU33&amp;AX33&amp;BF33&amp;AU33&amp;AV33&amp;AU33&amp;AY33&amp;BJ33&amp;AU33&amp;AV33&amp;AU33&amp;AW33&amp;BK33&amp;AU33&amp;AV33&amp;AU33&amp;AZ33&amp;BF33&amp;AU33&amp;AV33&amp;AU33&amp;BA33&amp;BJ33&amp;AU33&amp;AV33&amp;AU33&amp;AW33&amp;BK33&amp;AU33&amp;AV33&amp;AU33&amp;BB33&amp;BF33&amp;AU33&amp;AV33&amp;AU33&amp;BC33&amp;BJ33&amp;AU33&amp;AV33&amp;AU33&amp;AW33&amp;BL33&amp;BD33&amp;AT33&amp;AU33&amp;AV33&amp;AU33&amp;AW33&amp;BM33&amp;AU33&amp;AV33&amp;AU33&amp;AX33&amp;BF33&amp;AU33&amp;AV33&amp;AU33&amp;AY33&amp;BO33&amp;AU33&amp;AV33&amp;AU33&amp;AW33&amp;BP33&amp;AU33&amp;AV33&amp;AU33&amp;AW33&amp;BS33&amp;BU33&amp;AU33&amp;AV33&amp;AU33&amp;AZ33&amp;BO33&amp;AU33&amp;AV33&amp;AU33&amp;AW33&amp;BP33&amp;AU33&amp;AV33&amp;AU33&amp;AW33&amp;BS33&amp;BU33&amp;AU33&amp;AV33&amp;AU33&amp;BB33&amp;BO33&amp;AU33&amp;AV33&amp;AU33&amp;AW33&amp;BP33&amp;AU33&amp;AV33&amp;AU33&amp;AW33&amp;BS33&amp;BW33&amp;BD33&amp;AT33&amp;AU33&amp;AV33&amp;AU33&amp;AW33&amp;BM33&amp;AU33&amp;AV33&amp;AU33&amp;AX33&amp;BF33&amp;AU33&amp;AV33&amp;AU33&amp;AY33&amp;BO33&amp;AU33&amp;AV33&amp;AU33&amp;AW33&amp;BP33&amp;AU33&amp;AV33&amp;AU33&amp;AW33&amp;BS33&amp;BU33&amp;AU33&amp;AV33&amp;AU33&amp;AZ33&amp;BO33&amp;AU33&amp;AV33&amp;AU33&amp;AW33&amp;BP33&amp;AU33&amp;AV33&amp;AU33&amp;AW33&amp;BS33&amp;BU33&amp;AU33&amp;AV33&amp;AU33&amp;BB33&amp;BO33&amp;AU33&amp;AV33&amp;AU33&amp;AW33&amp;BP33&amp;AU33&amp;AV33&amp;AU33&amp;AW33&amp;BS33&amp;BW33&amp;BD33&amp;AT33&amp;AU33&amp;AV33&amp;AU33&amp;AW33&amp;BN33&amp;AU33&amp;AV33&amp;AU33&amp;AX33&amp;BF33&amp;AU33&amp;AV33&amp;AU33&amp;AY33&amp;BO33&amp;AU33&amp;AV33&amp;AU33&amp;AW33&amp;BP33&amp;AU33&amp;AV33&amp;AU33&amp;AW33&amp;BS33&amp;BU33&amp;AU33&amp;AV33&amp;AU33&amp;BA33&amp;BO33&amp;AU33&amp;AV33&amp;AU33&amp;AW33&amp;BP33&amp;AU33&amp;AV33&amp;AU33&amp;AW33&amp;BS33&amp;BU33&amp;AU33&amp;AV33&amp;AU33&amp;BB33&amp;BO33&amp;AU33&amp;AV33&amp;AU33&amp;AW33&amp;BP33&amp;AU33&amp;AV33&amp;AU33&amp;AW33&amp;BT33&amp;AU33&amp;AV33&amp;AU33&amp;BB33&amp;BH33&amp;AT33&amp;AU33&amp;AV33&amp;AU33&amp;BB33&amp;BX33&amp;AU33&amp;AV33&amp;AU33&amp;BB33&amp;BQ33&amp;AU33&amp;AV33&amp;AU33&amp;BB33&amp;BR33&amp;AU33&amp;AV33&amp;AU33&amp;AW33&amp;BP33&amp;AU33&amp;AV33&amp;AU33&amp;AW33&amp;BV33&amp;BU33&amp;AU33&amp;AV33&amp;AU33&amp;BC33&amp;BO33&amp;AU33&amp;AV33&amp;AU33&amp;AW33&amp;BP33&amp;AU33&amp;AV33&amp;AU33&amp;AW33&amp;BS33&amp;BW33&amp;BE33</f>
        <v>OR(IF(COUNTIFS(医生!$D$20,"&lt;&gt;*午*",医生!$D$20,"&lt;&gt;")=1,COUNTIFS(医生!$D$19:$D$21,"*"&amp;医生!$D$20&amp;"*")+COUNTIFS(医生!$D$23:$D$24,"*"&amp;医生!$D$20&amp;"*")+COUNTIFS(医生!$D$27:$D$28,"*"&amp;医生!$D$20&amp;"*")&gt;1),IF(COUNTIFS(医生!$D$20,"*"&amp;"上午"&amp;"*")=1,COUNTIFS(医生!$D$19:$D$21,"*"&amp;LEFT(医生!$D$20,FIND("午",医生!$D$20)-3)&amp;"*")+COUNTIFS(医生!$D$23,"*"&amp;LEFT(医生!$D$20,FIND("午",医生!$D$20)-3)&amp;"*")+COUNTIFS(医生!$D$27,"*"&amp;LEFT(医生!$D$20,FIND("午",医生!$D$20)-3)&amp;"*")&gt;1),IF(COUNTIFS(医生!$D$20,"*"&amp;"上午"&amp;"*")=1,COUNTIFS(医生!$D$19:$D$21,"*"&amp;LEFT(医生!$D$20,FIND("午",医生!$D$20)-3)&amp;"*")+COUNTIFS(医生!$D$23,"*"&amp;LEFT(医生!$D$20,FIND("午",医生!$D$20)-3)&amp;"*")+COUNTIFS(医生!$D$27,"*"&amp;LEFT(医生!$D$20,FIND("午",医生!$D$20)-3)&amp;"*")&gt;1),IF(COUNTIFS(医生!$D$20,"*"&amp;"下午"&amp;"*")=1,COUNTIFS(医生!$D$19:$D$21,"*"&amp;LEFT(医生!$D$20,FIND("午",医生!$D$20)-3)&amp;"*")+COUNTIFS(医生!$D$24,"*"&amp;LEFT(医生!$D$20,FIND("午",医生!$D$20)-3)&amp;"*")+COUNTIFS(医生!$D$27,"*"&amp;LEFT(医生!$D$20,FIND("午",医生!$D$20)-3)&amp;"*",医生!$D$27,"&lt;&gt;*午*")+IF(COUNTIFS(医生!$D$27,"*"&amp;"午"&amp;"*"),IF(LEFT(医生!$D$27,FIND("+",医生!$D$27)-1)=LEFT(医生!$D$20,FIND("午",医生!$D$20)-3),1,0),0)+COUNTIFS(医生!$D$28,"*"&amp;LEFT(医生!$D$20,FIND("午",医生!$D$20)-3)&amp;"*")&gt;1))</v>
      </c>
      <c r="CB33" s="6" t="s">
        <v>175</v>
      </c>
      <c r="CC33" s="9" t="s">
        <v>176</v>
      </c>
      <c r="CD33" s="6" t="s">
        <v>177</v>
      </c>
      <c r="CE33" s="6" t="s">
        <v>227</v>
      </c>
      <c r="CF33" s="26">
        <v>21</v>
      </c>
      <c r="CG33" s="26">
        <v>19</v>
      </c>
      <c r="CH33" s="26">
        <v>21</v>
      </c>
      <c r="CI33" s="26">
        <v>23</v>
      </c>
      <c r="CJ33" s="26">
        <v>24</v>
      </c>
      <c r="CK33" s="26">
        <v>27</v>
      </c>
      <c r="CL33" s="26">
        <v>28</v>
      </c>
      <c r="CM33" s="6" t="s">
        <v>179</v>
      </c>
      <c r="CN33" s="6" t="s">
        <v>180</v>
      </c>
      <c r="CO33" s="6" t="s">
        <v>181</v>
      </c>
      <c r="CP33" s="9" t="s">
        <v>182</v>
      </c>
      <c r="CQ33" s="9" t="s">
        <v>183</v>
      </c>
      <c r="CR33" s="9" t="s">
        <v>184</v>
      </c>
      <c r="CS33" s="9" t="s">
        <v>185</v>
      </c>
      <c r="CT33" s="9" t="s">
        <v>186</v>
      </c>
      <c r="CU33" s="9" t="s">
        <v>187</v>
      </c>
      <c r="CV33" s="9" t="s">
        <v>188</v>
      </c>
      <c r="CW33" s="9" t="s">
        <v>189</v>
      </c>
      <c r="CX33" s="9" t="s">
        <v>190</v>
      </c>
      <c r="CY33" s="9" t="s">
        <v>191</v>
      </c>
      <c r="CZ33" s="9" t="s">
        <v>192</v>
      </c>
      <c r="DA33" s="9" t="s">
        <v>193</v>
      </c>
      <c r="DB33" s="9" t="s">
        <v>194</v>
      </c>
      <c r="DC33" s="9" t="s">
        <v>195</v>
      </c>
      <c r="DD33" s="9" t="s">
        <v>196</v>
      </c>
      <c r="DE33" s="9" t="s">
        <v>197</v>
      </c>
      <c r="DF33" s="9" t="s">
        <v>198</v>
      </c>
      <c r="DG33" s="9" t="s">
        <v>199</v>
      </c>
      <c r="DH33" s="30" t="str">
        <f t="shared" ref="DH33:DH38" si="12">CB33&amp;CC33&amp;CD33&amp;CE33&amp;CD33&amp;CF33&amp;CP33&amp;CE33&amp;CD33&amp;CF33&amp;CR33&amp;CD33&amp;CE33&amp;CD33&amp;CG33&amp;CO33&amp;CD33&amp;CE33&amp;CD33&amp;CH33&amp;CS33&amp;CD33&amp;CE33&amp;CD33&amp;CF33&amp;CT33&amp;CD33&amp;CE33&amp;CD33&amp;CI33&amp;CO33&amp;CD33&amp;CE33&amp;CD33&amp;CJ33&amp;CS33&amp;CD33&amp;CE33&amp;CD33&amp;CF33&amp;CT33&amp;CD33&amp;CE33&amp;CD33&amp;CK33&amp;CO33&amp;CD33&amp;CE33&amp;CD33&amp;CL33&amp;CS33&amp;CD33&amp;CE33&amp;CD33&amp;CF33&amp;CU33&amp;CM33&amp;CC33&amp;CD33&amp;CE33&amp;CD33&amp;CF33&amp;CV33&amp;CD33&amp;CE33&amp;CD33&amp;CG33&amp;CO33&amp;CD33&amp;CE33&amp;CD33&amp;CH33&amp;CX33&amp;CD33&amp;CE33&amp;CD33&amp;CF33&amp;CY33&amp;CD33&amp;CE33&amp;CD33&amp;CF33&amp;DB33&amp;DD33&amp;CD33&amp;CE33&amp;CD33&amp;CI33&amp;CX33&amp;CD33&amp;CE33&amp;CD33&amp;CF33&amp;CY33&amp;CD33&amp;CE33&amp;CD33&amp;CF33&amp;DB33&amp;DD33&amp;CD33&amp;CE33&amp;CD33&amp;CK33&amp;CX33&amp;CD33&amp;CE33&amp;CD33&amp;CF33&amp;CY33&amp;CD33&amp;CE33&amp;CD33&amp;CF33&amp;DB33&amp;DF33&amp;CM33&amp;CC33&amp;CD33&amp;CE33&amp;CD33&amp;CF33&amp;CV33&amp;CD33&amp;CE33&amp;CD33&amp;CG33&amp;CO33&amp;CD33&amp;CE33&amp;CD33&amp;CH33&amp;CX33&amp;CD33&amp;CE33&amp;CD33&amp;CF33&amp;CY33&amp;CD33&amp;CE33&amp;CD33&amp;CF33&amp;DB33&amp;DD33&amp;CD33&amp;CE33&amp;CD33&amp;CI33&amp;CX33&amp;CD33&amp;CE33&amp;CD33&amp;CF33&amp;CY33&amp;CD33&amp;CE33&amp;CD33&amp;CF33&amp;DB33&amp;DD33&amp;CD33&amp;CE33&amp;CD33&amp;CK33&amp;CX33&amp;CD33&amp;CE33&amp;CD33&amp;CF33&amp;CY33&amp;CD33&amp;CE33&amp;CD33&amp;CF33&amp;DB33&amp;DF33&amp;CM33&amp;CC33&amp;CD33&amp;CE33&amp;CD33&amp;CF33&amp;CW33&amp;CD33&amp;CE33&amp;CD33&amp;CG33&amp;CO33&amp;CD33&amp;CE33&amp;CD33&amp;CH33&amp;CX33&amp;CD33&amp;CE33&amp;CD33&amp;CF33&amp;CY33&amp;CD33&amp;CE33&amp;CD33&amp;CF33&amp;DB33&amp;DD33&amp;CD33&amp;CE33&amp;CD33&amp;CJ33&amp;CX33&amp;CD33&amp;CE33&amp;CD33&amp;CF33&amp;CY33&amp;CD33&amp;CE33&amp;CD33&amp;CF33&amp;DB33&amp;DD33&amp;CD33&amp;CE33&amp;CD33&amp;CK33&amp;CX33&amp;CD33&amp;CE33&amp;CD33&amp;CF33&amp;CY33&amp;CD33&amp;CE33&amp;CD33&amp;CF33&amp;DC33&amp;CD33&amp;CE33&amp;CD33&amp;CK33&amp;CQ33&amp;CC33&amp;CD33&amp;CE33&amp;CD33&amp;CK33&amp;DG33&amp;CD33&amp;CE33&amp;CD33&amp;CK33&amp;CZ33&amp;CD33&amp;CE33&amp;CD33&amp;CK33&amp;DA33&amp;CD33&amp;CE33&amp;CD33&amp;CF33&amp;CY33&amp;CD33&amp;CE33&amp;CD33&amp;CF33&amp;DE33&amp;DD33&amp;CD33&amp;CE33&amp;CD33&amp;CL33&amp;CX33&amp;CD33&amp;CE33&amp;CD33&amp;CF33&amp;CY33&amp;CD33&amp;CE33&amp;CD33&amp;CF33&amp;DB33&amp;DF33&amp;CN33</f>
        <v>OR(IF(COUNTIFS(医生!$D$21,"&lt;&gt;*午*",医生!$D$21,"&lt;&gt;")=1,COUNTIFS(医生!$D$19:$D$21,"*"&amp;医生!$D$21&amp;"*")+COUNTIFS(医生!$D$23:$D$24,"*"&amp;医生!$D$21&amp;"*")+COUNTIFS(医生!$D$27:$D$28,"*"&amp;医生!$D$21&amp;"*")&gt;1),IF(COUNTIFS(医生!$D$21,"*"&amp;"上午"&amp;"*")=1,COUNTIFS(医生!$D$19:$D$21,"*"&amp;LEFT(医生!$D$21,FIND("午",医生!$D$21)-3)&amp;"*")+COUNTIFS(医生!$D$23,"*"&amp;LEFT(医生!$D$21,FIND("午",医生!$D$21)-3)&amp;"*")+COUNTIFS(医生!$D$27,"*"&amp;LEFT(医生!$D$21,FIND("午",医生!$D$21)-3)&amp;"*")&gt;1),IF(COUNTIFS(医生!$D$21,"*"&amp;"上午"&amp;"*")=1,COUNTIFS(医生!$D$19:$D$21,"*"&amp;LEFT(医生!$D$21,FIND("午",医生!$D$21)-3)&amp;"*")+COUNTIFS(医生!$D$23,"*"&amp;LEFT(医生!$D$21,FIND("午",医生!$D$21)-3)&amp;"*")+COUNTIFS(医生!$D$27,"*"&amp;LEFT(医生!$D$21,FIND("午",医生!$D$21)-3)&amp;"*")&gt;1),IF(COUNTIFS(医生!$D$21,"*"&amp;"下午"&amp;"*")=1,COUNTIFS(医生!$D$19:$D$21,"*"&amp;LEFT(医生!$D$21,FIND("午",医生!$D$21)-3)&amp;"*")+COUNTIFS(医生!$D$24,"*"&amp;LEFT(医生!$D$21,FIND("午",医生!$D$21)-3)&amp;"*")+COUNTIFS(医生!$D$27,"*"&amp;LEFT(医生!$D$21,FIND("午",医生!$D$21)-3)&amp;"*",医生!$D$27,"&lt;&gt;*午*")+IF(COUNTIFS(医生!$D$27,"*"&amp;"午"&amp;"*"),IF(LEFT(医生!$D$27,FIND("+",医生!$D$27)-1)=LEFT(医生!$D$21,FIND("午",医生!$D$21)-3),1,0),0)+COUNTIFS(医生!$D$28,"*"&amp;LEFT(医生!$D$21,FIND("午",医生!$D$21)-3)&amp;"*")&gt;1))</v>
      </c>
      <c r="DJ33" s="4">
        <v>2</v>
      </c>
      <c r="DK33" s="9" t="s">
        <v>200</v>
      </c>
      <c r="DL33" s="9" t="s">
        <v>201</v>
      </c>
      <c r="DM33" s="6" t="s">
        <v>177</v>
      </c>
      <c r="DN33" s="26" t="s">
        <v>227</v>
      </c>
      <c r="DO33" s="26">
        <v>22</v>
      </c>
      <c r="DP33" s="26">
        <v>28</v>
      </c>
      <c r="DQ33" s="6" t="s">
        <v>179</v>
      </c>
      <c r="DR33" s="6" t="s">
        <v>202</v>
      </c>
      <c r="DS33" s="32" t="str">
        <f t="shared" ref="DS33:DS38" si="13">DK33&amp;DM33&amp;DN33&amp;DM33&amp;DP33&amp;DQ33&amp;DL33&amp;DM33&amp;DN33&amp;DM33&amp;DO33&amp;DR33</f>
        <v>COUNTIFS(医生!$D$28,医生!$D$22)&gt;0</v>
      </c>
      <c r="DX33" s="15" t="s">
        <v>10</v>
      </c>
      <c r="DY33" s="33" t="s">
        <v>176</v>
      </c>
      <c r="DZ33" s="34" t="s">
        <v>177</v>
      </c>
      <c r="EA33" s="34" t="s">
        <v>178</v>
      </c>
      <c r="EB33" s="34">
        <v>19</v>
      </c>
      <c r="EC33" s="34">
        <v>21</v>
      </c>
      <c r="ED33" s="34">
        <v>23</v>
      </c>
      <c r="EE33" s="34">
        <v>27</v>
      </c>
      <c r="EF33" s="34" t="s">
        <v>181</v>
      </c>
      <c r="EG33" s="33" t="s">
        <v>203</v>
      </c>
      <c r="EH33" s="33" t="s">
        <v>204</v>
      </c>
      <c r="EI33" s="33" t="s">
        <v>184</v>
      </c>
      <c r="EJ33" s="33" t="s">
        <v>185</v>
      </c>
      <c r="EK33" s="33" t="s">
        <v>205</v>
      </c>
      <c r="EL33" s="35" t="str">
        <f>DY33&amp;DZ33&amp;EA33&amp;DZ33&amp;ED33&amp;EI33&amp;DZ33&amp;EA33&amp;DZ33&amp;EB33&amp;EF33&amp;DZ33&amp;EA33&amp;DZ33&amp;EC33&amp;EJ33&amp;DZ33&amp;EA33&amp;DZ33&amp;ED33&amp;EG33&amp;DZ33&amp;EA33&amp;DZ33&amp;EB33&amp;EF33&amp;DZ33&amp;EA33&amp;DZ33&amp;EC33&amp;EH33&amp;DZ33&amp;EA33&amp;DZ33&amp;EE33&amp;EJ33&amp;DZ33&amp;EA33&amp;DZ33&amp;ED33&amp;EK33</f>
        <v>IF(COUNTIFS(医生!$C$23,"&lt;&gt;")=1,COUNTIFS(医生!$C$19:$C$21,"*"&amp;医生!$C$23&amp;"*",医生!$C$19:$C$21,"&lt;&gt;*下午*")+COUNTIFS(医生!$C$27,"*"&amp;医生!$C$23&amp;"*")&gt;0)</v>
      </c>
      <c r="ER33" s="4">
        <v>2</v>
      </c>
      <c r="ES33" s="9" t="s">
        <v>176</v>
      </c>
      <c r="ET33" s="6" t="s">
        <v>177</v>
      </c>
      <c r="EU33" s="6" t="s">
        <v>227</v>
      </c>
      <c r="EV33" s="6">
        <v>19</v>
      </c>
      <c r="EW33" s="6">
        <v>21</v>
      </c>
      <c r="EX33" s="6">
        <v>24</v>
      </c>
      <c r="EY33" s="6">
        <v>27</v>
      </c>
      <c r="EZ33" s="6">
        <v>28</v>
      </c>
      <c r="FA33" s="6" t="s">
        <v>181</v>
      </c>
      <c r="FB33" s="9" t="s">
        <v>183</v>
      </c>
      <c r="FC33" s="9" t="s">
        <v>184</v>
      </c>
      <c r="FD33" s="9" t="s">
        <v>207</v>
      </c>
      <c r="FE33" s="9" t="s">
        <v>203</v>
      </c>
      <c r="FF33" s="9" t="s">
        <v>208</v>
      </c>
      <c r="FG33" s="9" t="s">
        <v>185</v>
      </c>
      <c r="FH33" s="9" t="s">
        <v>209</v>
      </c>
      <c r="FI33" s="9" t="s">
        <v>210</v>
      </c>
      <c r="FJ33" s="9" t="s">
        <v>190</v>
      </c>
      <c r="FK33" s="9" t="s">
        <v>192</v>
      </c>
      <c r="FL33" s="9" t="s">
        <v>211</v>
      </c>
      <c r="FM33" s="36" t="str">
        <f t="shared" ref="FM33:FM38" si="14">ES33&amp;ET33&amp;EU33&amp;ET33&amp;EX33&amp;FC33&amp;ET33&amp;EU33&amp;ET33&amp;EV33&amp;FA33&amp;ET33&amp;EU33&amp;ET33&amp;EW33&amp;FG33&amp;ET33&amp;EU33&amp;ET33&amp;EX33&amp;FE33&amp;ET33&amp;EU33&amp;ET33&amp;EV33&amp;FA33&amp;ET33&amp;EU33&amp;ET33&amp;EW33&amp;FI33&amp;ET33&amp;EU33&amp;ET33&amp;EZ33&amp;FF33&amp;ET33&amp;EU33&amp;ET33&amp;EX33&amp;FH33&amp;ET33&amp;EU33&amp;ET33&amp;EY33&amp;FG33&amp;ET33&amp;EU33&amp;ET33&amp;EX33&amp;FE33&amp;ET33&amp;EU33&amp;ET33&amp;EY33&amp;FB33&amp;ES33&amp;ET33&amp;EU33&amp;ET33&amp;EY33&amp;FD33&amp;ET33&amp;EU33&amp;ET33&amp;EX33&amp;FJ33&amp;ET33&amp;EU33&amp;ET33&amp;EY33&amp;FK33&amp;ET33&amp;EU33&amp;ET33&amp;EY33&amp;FL33</f>
        <v>IF(COUNTIFS(医生!$D$24,"&lt;&gt;")=1,COUNTIFS(医生!$D$19:$D$21,"*"&amp;医生!$D$24&amp;"*",医生!$D$19:$D$21,"&lt;&gt;*上午*")+COUNTIFS(医生!$D$28,医生!$D$24)+COUNTIFS(医生!$D$27,"*"&amp;医生!$D$24&amp;"*",医生!$D$27,"&lt;&gt;*午*")+IF(COUNTIFS(医生!$D$27,"*"&amp;"午"&amp;"*"),COUNTIFS(医生!$D$24,"*"&amp;LEFT(医生!$D$27,FIND("+",医生!$D$27)-1)&amp;"*"))&gt;0)</v>
      </c>
      <c r="FQ33" s="27">
        <v>2</v>
      </c>
      <c r="FR33" s="37" t="s">
        <v>175</v>
      </c>
      <c r="FS33" s="22" t="s">
        <v>176</v>
      </c>
      <c r="FT33" s="38" t="s">
        <v>177</v>
      </c>
      <c r="FU33" s="26" t="s">
        <v>227</v>
      </c>
      <c r="FV33" s="38">
        <v>19</v>
      </c>
      <c r="FW33" s="38">
        <v>21</v>
      </c>
      <c r="FX33" s="38">
        <v>23</v>
      </c>
      <c r="FY33" s="38">
        <v>24</v>
      </c>
      <c r="FZ33" s="38">
        <v>27</v>
      </c>
      <c r="GA33" s="38" t="s">
        <v>179</v>
      </c>
      <c r="GB33" s="38" t="s">
        <v>180</v>
      </c>
      <c r="GC33" s="38" t="s">
        <v>181</v>
      </c>
      <c r="GD33" s="22" t="s">
        <v>213</v>
      </c>
      <c r="GE33" s="22" t="s">
        <v>214</v>
      </c>
      <c r="GF33" s="22" t="s">
        <v>208</v>
      </c>
      <c r="GG33" s="22" t="s">
        <v>215</v>
      </c>
      <c r="GH33" s="22" t="s">
        <v>216</v>
      </c>
      <c r="GI33" s="22" t="s">
        <v>217</v>
      </c>
      <c r="GJ33" s="22" t="s">
        <v>218</v>
      </c>
      <c r="GK33" s="22" t="s">
        <v>185</v>
      </c>
      <c r="GL33" s="22" t="s">
        <v>186</v>
      </c>
      <c r="GM33" s="22" t="s">
        <v>219</v>
      </c>
      <c r="GN33" s="22" t="s">
        <v>220</v>
      </c>
      <c r="GO33" s="22" t="s">
        <v>221</v>
      </c>
      <c r="GP33" s="22" t="s">
        <v>222</v>
      </c>
      <c r="GQ33" s="22" t="s">
        <v>223</v>
      </c>
      <c r="GR33" s="22" t="s">
        <v>188</v>
      </c>
      <c r="GS33" s="22" t="s">
        <v>190</v>
      </c>
      <c r="GT33" s="22" t="s">
        <v>191</v>
      </c>
      <c r="GU33" s="22" t="s">
        <v>192</v>
      </c>
      <c r="GV33" s="22" t="s">
        <v>191</v>
      </c>
      <c r="GW33" s="22" t="s">
        <v>224</v>
      </c>
      <c r="GX33" s="22" t="s">
        <v>225</v>
      </c>
      <c r="GY33" s="22" t="s">
        <v>226</v>
      </c>
      <c r="GZ33" s="39" t="str">
        <f t="shared" ref="GZ33:GZ38" si="15">FR33&amp;FS33&amp;FT33&amp;FU33&amp;FT33&amp;FZ33&amp;GE33&amp;FT33&amp;FU33&amp;FT33&amp;FZ33&amp;GG33&amp;FT33&amp;FU33&amp;FT33&amp;FV33&amp;GC33&amp;FT33&amp;FU33&amp;FT33&amp;FW33&amp;GK33&amp;FT33&amp;FU33&amp;FT33&amp;FZ33&amp;GL33&amp;FT33&amp;FU33&amp;FT33&amp;FZ33&amp;GF33&amp;FT33&amp;FU33&amp;FT33&amp;FX33&amp;GF33&amp;FT33&amp;FU33&amp;FT33&amp;FX33&amp;GJ33&amp;FT33&amp;FU33&amp;FT33&amp;FZ33&amp;GF33&amp;FT33&amp;FU33&amp;FT33&amp;FY33&amp;GF33&amp;FT33&amp;FU33&amp;FT33&amp;FY33&amp;GI33&amp;GA33&amp;FS33&amp;FT33&amp;FU33&amp;FT33&amp;FZ33&amp;GH33&amp;FT33&amp;FU33&amp;FT33&amp;FZ33&amp;GD33&amp;FT33&amp;FU33&amp;FT33&amp;FV33&amp;GC33&amp;FT33&amp;FU33&amp;FT33&amp;FW33&amp;GS33&amp;FT33&amp;FU33&amp;FT33&amp;FZ33&amp;GU33&amp;FT33&amp;FU33&amp;FT33&amp;FZ33&amp;GM33&amp;FT33&amp;FU33&amp;FT33&amp;FV33&amp;GC33&amp;FT33&amp;FU33&amp;FT33&amp;FW33&amp;GO33&amp;FT33&amp;FU33&amp;FT33&amp;FZ33&amp;GU33&amp;FT33&amp;FU33&amp;FT33&amp;FZ33&amp;GW33&amp;FT33&amp;FU33&amp;FT33&amp;FX33&amp;GC33&amp;FT33&amp;FU33&amp;FT33&amp;FY33&amp;GS33&amp;FT33&amp;FU33&amp;FT33&amp;FZ33&amp;GU33&amp;FT33&amp;FU33&amp;FT33&amp;FZ33&amp;GM33&amp;FT33&amp;FU33&amp;FT33&amp;FX33&amp;GC33&amp;FT33&amp;FU33&amp;FT33&amp;FY33&amp;GO33&amp;FT33&amp;FU33&amp;FT33&amp;FZ33&amp;GU33&amp;FT33&amp;FU33&amp;FT33&amp;FZ33&amp;GX33&amp;GA33&amp;FS33&amp;FT33&amp;FU33&amp;FT33&amp;FZ33&amp;GR33&amp;FT33&amp;FU33&amp;FT33&amp;FV33&amp;GC33&amp;FT33&amp;FU33&amp;FT33&amp;FW33&amp;GS33&amp;FT33&amp;FU33&amp;FT33&amp;FZ33&amp;GU33&amp;FT33&amp;FU33&amp;FT33&amp;FZ33&amp;GM33&amp;FT33&amp;FU33&amp;FT33&amp;FX33&amp;GC33&amp;FT33&amp;FU33&amp;FT33&amp;FY33&amp;GS33&amp;FT33&amp;FU33&amp;FT33&amp;FZ33&amp;GU33&amp;FT33&amp;FU33&amp;FT33&amp;FZ33&amp;GN33&amp;GA33&amp;FS33&amp;FT33&amp;FU33&amp;FT33&amp;FZ33&amp;GR33&amp;FT33&amp;FU33&amp;FT33&amp;FV33&amp;GC33&amp;FT33&amp;FU33&amp;FT33&amp;FW33&amp;GQ33&amp;FT33&amp;FU33&amp;FT33&amp;FV33&amp;GC33&amp;FT33&amp;FU33&amp;FT33&amp;FW33&amp;GP33&amp;FT33&amp;FU33&amp;FT33&amp;FZ33&amp;GV33&amp;FT33&amp;FU33&amp;FT33&amp;FZ33&amp;GY33&amp;FT33&amp;FU33&amp;FT33&amp;FZ33&amp;GW33&amp;FT33&amp;FU33&amp;FT33&amp;FX33&amp;GP33&amp;FT33&amp;FU33&amp;FT33&amp;FZ33&amp;GT33&amp;FT33&amp;FU33&amp;FT33&amp;FZ33&amp;GY33&amp;FT33&amp;FU33&amp;FT33&amp;FZ33&amp;GX33&amp;GB33</f>
        <v>OR(IF(COUNTIFS(医生!$D$27,"&lt;&gt;",医生!$D$27,"&lt;&gt;*+*")=1,COUNTIFS(医生!$D$19:$D$21,"*"&amp;医生!$D$27&amp;"*")+COUNTIFS(医生!$D$27,医生!$D$23,医生!$D$23,"&lt;&gt;")+COUNTIFS(医生!$D$27,医生!$D$24,医生!$D$24,"&lt;&gt;")&gt;0),IF(COUNTIFS(医生!$D$27,"*"&amp;"+"&amp;"*",医生!$D$27,"&lt;&gt;*午*")=1,COUNTIFS(医生!$D$19:$D$21,"*"&amp;LEFT(医生!$D$27,FIND("+",医生!$D$27)-1)&amp;"*")+COUNTIFS(医生!$D$19:$D$21,"*"&amp;MID(医生!$D$27,FIND("+",医生!$D$27)+1,3)&amp;"*")+COUNTIFS(医生!$D$23:$D$24,"*"&amp;LEFT(医生!$D$27,FIND("+",医生!$D$27)-1)&amp;"*")+COUNTIFS(医生!$D$23:$D$24,"*"&amp;MID(医生!$D$27,FIND("+",医生!$D$27)+1,3)&amp;"*")&gt;0),IF(COUNTIFS(医生!$D$27,"*"&amp;"上午"&amp;"*")=1,COUNTIFS(医生!$D$19:$D$21,"*"&amp;LEFT(医生!$D$27,FIND("+",医生!$D$27)-1)&amp;"*")+COUNTIFS(医生!$D$23:$D$24,"*"&amp;LEFT(医生!$D$27,FIND("+",医生!$D$27)-1)&amp;"*")&gt;0),IF(COUNTIFS(医生!$D$27,"*"&amp;"上午"&amp;"*")=1,COUNTIFS(医生!$D$19:$D$21,"&lt;&gt;*下午*",医生!$D$19:$D$21,"*"&amp;MID(LEFT(医生!$D$27,FIND("午",医生!$D$27)-3),FIND("+",医生!$D$27)+1,3)&amp;"*")+COUNTIFS(医生!$D$23,"*"&amp;MID(LEFT(医生!$D$27,FIND("午",医生!$D$27)-3),FIND("+",医生!$D$27)+1,3)&amp;"*")&gt;0))</v>
      </c>
      <c r="HD33" s="41">
        <v>2</v>
      </c>
      <c r="HE33" s="40" t="s">
        <v>175</v>
      </c>
      <c r="HF33" s="40" t="s">
        <v>179</v>
      </c>
      <c r="HG33" s="40" t="s">
        <v>180</v>
      </c>
      <c r="HH33" s="33" t="s">
        <v>176</v>
      </c>
      <c r="HI33" s="34" t="s">
        <v>177</v>
      </c>
      <c r="HJ33" s="26" t="s">
        <v>227</v>
      </c>
      <c r="HK33" s="42" t="s">
        <v>235</v>
      </c>
      <c r="HL33" s="34">
        <v>19</v>
      </c>
      <c r="HM33" s="34">
        <v>21</v>
      </c>
      <c r="HN33" s="34">
        <v>22</v>
      </c>
      <c r="HO33" s="34">
        <v>24</v>
      </c>
      <c r="HP33" s="34">
        <v>28</v>
      </c>
      <c r="HQ33" s="34"/>
      <c r="HR33" s="34"/>
      <c r="HS33" s="34">
        <v>23</v>
      </c>
      <c r="HT33" s="34">
        <v>27</v>
      </c>
      <c r="HU33" s="34" t="s">
        <v>181</v>
      </c>
      <c r="HV33" s="33" t="s">
        <v>184</v>
      </c>
      <c r="HW33" s="33" t="s">
        <v>203</v>
      </c>
      <c r="HX33" s="33" t="s">
        <v>186</v>
      </c>
      <c r="HY33" s="33" t="s">
        <v>214</v>
      </c>
      <c r="HZ33" s="33" t="s">
        <v>208</v>
      </c>
      <c r="IA33" s="33" t="s">
        <v>185</v>
      </c>
      <c r="IB33" s="33" t="s">
        <v>209</v>
      </c>
      <c r="IC33" s="33" t="s">
        <v>210</v>
      </c>
      <c r="ID33" s="33" t="s">
        <v>205</v>
      </c>
      <c r="IE33" s="33" t="s">
        <v>228</v>
      </c>
      <c r="IF33" s="9" t="str">
        <f t="shared" ref="IF33:IF37" si="16">HE33&amp;HH33&amp;HI33&amp;HJ33&amp;HI33&amp;HP33&amp;HV33&amp;HI33&amp;HJ33&amp;HI33&amp;HL33&amp;HU33&amp;HI33&amp;HJ33&amp;HI33&amp;HM33&amp;IA33&amp;HI33&amp;HJ33&amp;HI33&amp;HP33&amp;HW33&amp;HI33&amp;HJ33&amp;HI33&amp;HL33&amp;HU33&amp;HI33&amp;HJ33&amp;HI33&amp;HM33&amp;HY33&amp;HI33&amp;HJ33&amp;HI33&amp;HL33&amp;HU33&amp;HI33&amp;HJ33&amp;HI33&amp;HM33&amp;IC33&amp;HI33&amp;HJ33&amp;HI33&amp;HN33&amp;HZ33&amp;HI33&amp;HJ33&amp;HI33&amp;HP33&amp;IB33&amp;HI33&amp;HJ33&amp;HI33&amp;HO33&amp;HZ33&amp;HI33&amp;HJ33&amp;HI33&amp;HP33&amp;IE33&amp;HF33&amp;HH33&amp;HI33&amp;HJ33&amp;HI33&amp;HP33&amp;HV33&amp;HI33&amp;HK33&amp;HI33&amp;HL33&amp;HU33&amp;HI33&amp;HK33&amp;HI33&amp;HM33&amp;IA33&amp;HI33&amp;HJ33&amp;HI33&amp;HP33&amp;HX33&amp;HI33&amp;HK33&amp;HI33&amp;HS33&amp;HU33&amp;HI33&amp;HK33&amp;HI33&amp;HT33&amp;IA33&amp;HI33&amp;HJ33&amp;HI33&amp;HP33&amp;ID33&amp;HG33</f>
        <v>OR(IF(COUNTIFS(医生!$D$28,"&lt;&gt;")=1,COUNTIFS(医生!$D$19:$D$21,"*"&amp;医生!$D$28&amp;"*",医生!$D$19:$D$21,"&lt;&gt;",医生!$D$19:$D$21,"&lt;&gt;*上午*")+COUNTIFS(医生!$D$22,医生!$D$28)+COUNTIFS(医生!$D$24,医生!$D$28)&gt;0),IF(COUNTIFS(医生!$D$28,"&lt;&gt;")=1,COUNTIFS(医生!$E$19:$E$21,"*"&amp;医生!$D$28&amp;"*")+COUNTIFS(医生!$E$23:$E$27,"*"&amp;医生!$D$28&amp;"*")&gt;0))</v>
      </c>
      <c r="IJ33" s="4">
        <v>2</v>
      </c>
      <c r="IK33" s="9" t="s">
        <v>176</v>
      </c>
      <c r="IL33" s="6" t="s">
        <v>177</v>
      </c>
      <c r="IM33" s="6" t="s">
        <v>178</v>
      </c>
      <c r="IN33" s="6" t="s">
        <v>227</v>
      </c>
      <c r="IO33" s="6" t="s">
        <v>235</v>
      </c>
      <c r="IP33" s="6">
        <v>19</v>
      </c>
      <c r="IQ33" s="6">
        <v>21</v>
      </c>
      <c r="IR33" s="6">
        <v>23</v>
      </c>
      <c r="IS33" s="6">
        <v>27</v>
      </c>
      <c r="IT33" s="6">
        <v>28</v>
      </c>
      <c r="IU33" s="6"/>
      <c r="IV33" s="6"/>
      <c r="IW33" s="6"/>
      <c r="IX33" s="6"/>
      <c r="IY33" s="6" t="s">
        <v>181</v>
      </c>
      <c r="IZ33" s="9" t="s">
        <v>184</v>
      </c>
      <c r="JA33" s="9" t="s">
        <v>185</v>
      </c>
      <c r="JB33" s="9" t="s">
        <v>186</v>
      </c>
      <c r="JC33" s="9" t="s">
        <v>230</v>
      </c>
      <c r="JD33" s="47" t="str">
        <f t="shared" ref="JD33:JD37" si="17">IK33&amp;IL33&amp;IN33&amp;IL33&amp;IT33&amp;IZ33&amp;IL33&amp;IO33&amp;IL33&amp;IP33&amp;IY33&amp;IL33&amp;IO33&amp;IL33&amp;IQ33&amp;JA33&amp;IL33&amp;IN33&amp;IL33&amp;IT33&amp;JB33&amp;IL33&amp;IO33&amp;IL33&amp;IR33&amp;IY33&amp;IL33&amp;IO33&amp;IL33&amp;IS33&amp;JA33&amp;IL33&amp;IN33&amp;IL33&amp;IT33&amp;JC33</f>
        <v>IF(COUNTIFS(医生!$D$28,"&lt;&gt;")=1,COUNTIFS(医生!$E$19:$E$21,"*"&amp;医生!$D$28&amp;"*")+COUNTIFS(医生!$E$23:$E$27,"*"&amp;医生!$D$28&amp;"*")&lt;1)</v>
      </c>
      <c r="JF33" s="4">
        <v>2</v>
      </c>
      <c r="JG33" s="9" t="s">
        <v>176</v>
      </c>
      <c r="JH33" s="6" t="s">
        <v>177</v>
      </c>
      <c r="JI33" s="6" t="s">
        <v>178</v>
      </c>
      <c r="JJ33" s="6" t="s">
        <v>227</v>
      </c>
      <c r="JK33" s="6" t="s">
        <v>235</v>
      </c>
      <c r="JL33" s="6">
        <v>19</v>
      </c>
      <c r="JM33" s="6">
        <v>21</v>
      </c>
      <c r="JN33" s="6">
        <v>23</v>
      </c>
      <c r="JO33" s="6">
        <v>27</v>
      </c>
      <c r="JP33" s="6">
        <v>28</v>
      </c>
      <c r="JQ33" s="6"/>
      <c r="JR33" s="6"/>
      <c r="JS33" s="6"/>
      <c r="JT33" s="6"/>
      <c r="JU33" s="6" t="s">
        <v>181</v>
      </c>
      <c r="JV33" s="9" t="s">
        <v>184</v>
      </c>
      <c r="JW33" s="9" t="s">
        <v>185</v>
      </c>
      <c r="JX33" s="9" t="s">
        <v>186</v>
      </c>
      <c r="JY33" s="9" t="s">
        <v>230</v>
      </c>
      <c r="JZ33" s="47" t="str">
        <f t="shared" ref="JZ33:JZ38" si="18">JG33&amp;JH33&amp;JI33&amp;JH33&amp;JP33&amp;JV33&amp;JH33&amp;JJ33&amp;JH33&amp;JL33&amp;JU33&amp;JH33&amp;JJ33&amp;JH33&amp;JM33&amp;JW33&amp;JH33&amp;JI33&amp;JH33&amp;JP33&amp;JX33&amp;JH33&amp;JJ33&amp;JH33&amp;JN33&amp;JU33&amp;JH33&amp;JJ33&amp;JH33&amp;JO33&amp;JW33&amp;JH33&amp;JI33&amp;JH33&amp;JP33&amp;JY33</f>
        <v>IF(COUNTIFS(医生!$C$28,"&lt;&gt;")=1,COUNTIFS(医生!$D$19:$D$21,"*"&amp;医生!$C$28&amp;"*")+COUNTIFS(医生!$D$23:$D$27,"*"&amp;医生!$C$28&amp;"*")&lt;1)</v>
      </c>
    </row>
    <row r="34" spans="1:286" ht="51" customHeight="1" x14ac:dyDescent="0.2">
      <c r="A34" s="121"/>
      <c r="B34" s="122"/>
      <c r="C34" s="124"/>
      <c r="D34" s="127"/>
      <c r="E34" s="18" t="s">
        <v>261</v>
      </c>
      <c r="F34" s="130"/>
      <c r="G34" s="18" t="str">
        <f>FS24&amp;FT24&amp;FU24&amp;FT24&amp;FZ24&amp;GR24&amp;FT24&amp;FU24&amp;FT24&amp;FV24&amp;GC24&amp;FT24&amp;FU24&amp;FT24&amp;FW24&amp;GS24&amp;FT24&amp;FU24&amp;FT24&amp;FZ24&amp;GU24&amp;FT24&amp;FU24&amp;FT24&amp;FZ24&amp;GM24&amp;FT24&amp;FU24&amp;FT24&amp;FX24&amp;GC24&amp;FT24&amp;FU24&amp;FT24&amp;FY24&amp;GS24&amp;FT24&amp;FU24&amp;FT24&amp;FZ24&amp;GU24&amp;FT24&amp;FU24&amp;FT24&amp;FZ24&amp;GN24&amp;GA24</f>
        <v>IF(COUNTIFS(医生!$C$13,"*"&amp;"上午"&amp;"*")=1,COUNTIFS(医生!$C$5:$C$7,"*"&amp;LEFT(医生!$C$13,FIND("+",医生!$C$13)-1)&amp;"*")+COUNTIFS(医生!$C$9:$C$10,"*"&amp;LEFT(医生!$C$13,FIND("+",医生!$C$13)-1)&amp;"*")&gt;0),</v>
      </c>
      <c r="J34" s="6" t="s">
        <v>175</v>
      </c>
      <c r="K34" s="9" t="s">
        <v>176</v>
      </c>
      <c r="L34" s="6" t="s">
        <v>177</v>
      </c>
      <c r="M34" s="6" t="s">
        <v>235</v>
      </c>
      <c r="N34" s="26">
        <v>19</v>
      </c>
      <c r="O34" s="26">
        <v>19</v>
      </c>
      <c r="P34" s="26">
        <v>21</v>
      </c>
      <c r="Q34" s="26">
        <v>23</v>
      </c>
      <c r="R34" s="26">
        <v>24</v>
      </c>
      <c r="S34" s="26">
        <v>27</v>
      </c>
      <c r="T34" s="26">
        <v>28</v>
      </c>
      <c r="U34" s="6" t="s">
        <v>179</v>
      </c>
      <c r="V34" s="6" t="s">
        <v>180</v>
      </c>
      <c r="W34" s="6" t="s">
        <v>181</v>
      </c>
      <c r="X34" s="9" t="s">
        <v>182</v>
      </c>
      <c r="Y34" s="9" t="s">
        <v>183</v>
      </c>
      <c r="Z34" s="9" t="s">
        <v>184</v>
      </c>
      <c r="AA34" s="9" t="s">
        <v>185</v>
      </c>
      <c r="AB34" s="9" t="s">
        <v>186</v>
      </c>
      <c r="AC34" s="9" t="s">
        <v>187</v>
      </c>
      <c r="AD34" s="9" t="s">
        <v>188</v>
      </c>
      <c r="AE34" s="9" t="s">
        <v>189</v>
      </c>
      <c r="AF34" s="9" t="s">
        <v>190</v>
      </c>
      <c r="AG34" s="9" t="s">
        <v>191</v>
      </c>
      <c r="AH34" s="9" t="s">
        <v>192</v>
      </c>
      <c r="AI34" s="9" t="s">
        <v>193</v>
      </c>
      <c r="AJ34" s="9" t="s">
        <v>194</v>
      </c>
      <c r="AK34" s="9" t="s">
        <v>195</v>
      </c>
      <c r="AL34" s="9" t="s">
        <v>196</v>
      </c>
      <c r="AM34" s="9" t="s">
        <v>197</v>
      </c>
      <c r="AN34" s="9" t="s">
        <v>198</v>
      </c>
      <c r="AO34" s="9" t="s">
        <v>199</v>
      </c>
      <c r="AP34" s="19" t="str">
        <f t="shared" si="10"/>
        <v>OR(IF(COUNTIFS(医生!$E$19,"&lt;&gt;*午*",医生!$E$19,"&lt;&gt;")=1,COUNTIFS(医生!$E$19:$E$21,"*"&amp;医生!$E$19&amp;"*")+COUNTIFS(医生!$E$23:$E$24,"*"&amp;医生!$E$19&amp;"*")+COUNTIFS(医生!$E$27:$E$28,"*"&amp;医生!$E$19&amp;"*")&gt;1),IF(COUNTIFS(医生!$E$19,"*"&amp;"上午"&amp;"*")=1,COUNTIFS(医生!$E$19:$E$21,"*"&amp;LEFT(医生!$E$19,FIND("午",医生!$E$19)-3)&amp;"*")+COUNTIFS(医生!$E$23,"*"&amp;LEFT(医生!$E$19,FIND("午",医生!$E$19)-3)&amp;"*")+COUNTIFS(医生!$E$27,"*"&amp;LEFT(医生!$E$19,FIND("午",医生!$E$19)-3)&amp;"*")&gt;1),IF(COUNTIFS(医生!$E$19,"*"&amp;"上午"&amp;"*")=1,COUNTIFS(医生!$E$19:$E$21,"*"&amp;LEFT(医生!$E$19,FIND("午",医生!$E$19)-3)&amp;"*")+COUNTIFS(医生!$E$23,"*"&amp;LEFT(医生!$E$19,FIND("午",医生!$E$19)-3)&amp;"*")+COUNTIFS(医生!$E$27,"*"&amp;LEFT(医生!$E$19,FIND("午",医生!$E$19)-3)&amp;"*")&gt;1),IF(COUNTIFS(医生!$E$19,"*"&amp;"下午"&amp;"*")=1,COUNTIFS(医生!$E$19:$E$21,"*"&amp;LEFT(医生!$E$19,FIND("午",医生!$E$19)-3)&amp;"*")+COUNTIFS(医生!$E$24,"*"&amp;LEFT(医生!$E$19,FIND("午",医生!$E$19)-3)&amp;"*")+COUNTIFS(医生!$E$27,"*"&amp;LEFT(医生!$E$19,FIND("午",医生!$E$19)-3)&amp;"*",医生!$E$27,"&lt;&gt;*午*")+IF(COUNTIFS(医生!$E$27,"*"&amp;"午"&amp;"*"),IF(LEFT(医生!$E$27,FIND("+",医生!$E$27)-1)=LEFT(医生!$E$19,FIND("午",医生!$E$19)-3),1,0),0)+COUNTIFS(医生!$E$28,"*"&amp;LEFT(医生!$E$19,FIND("午",医生!$E$19)-3)&amp;"*")&gt;1))</v>
      </c>
      <c r="AS34" s="6" t="s">
        <v>175</v>
      </c>
      <c r="AT34" s="9" t="s">
        <v>176</v>
      </c>
      <c r="AU34" s="6" t="s">
        <v>177</v>
      </c>
      <c r="AV34" s="6" t="s">
        <v>235</v>
      </c>
      <c r="AW34" s="26">
        <v>20</v>
      </c>
      <c r="AX34" s="26">
        <v>19</v>
      </c>
      <c r="AY34" s="26">
        <v>21</v>
      </c>
      <c r="AZ34" s="26">
        <v>23</v>
      </c>
      <c r="BA34" s="26">
        <v>24</v>
      </c>
      <c r="BB34" s="26">
        <v>27</v>
      </c>
      <c r="BC34" s="26">
        <v>28</v>
      </c>
      <c r="BD34" s="6" t="s">
        <v>179</v>
      </c>
      <c r="BE34" s="6" t="s">
        <v>180</v>
      </c>
      <c r="BF34" s="6" t="s">
        <v>181</v>
      </c>
      <c r="BG34" s="9" t="s">
        <v>182</v>
      </c>
      <c r="BH34" s="9" t="s">
        <v>183</v>
      </c>
      <c r="BI34" s="9" t="s">
        <v>184</v>
      </c>
      <c r="BJ34" s="9" t="s">
        <v>185</v>
      </c>
      <c r="BK34" s="9" t="s">
        <v>186</v>
      </c>
      <c r="BL34" s="9" t="s">
        <v>187</v>
      </c>
      <c r="BM34" s="9" t="s">
        <v>188</v>
      </c>
      <c r="BN34" s="9" t="s">
        <v>189</v>
      </c>
      <c r="BO34" s="9" t="s">
        <v>190</v>
      </c>
      <c r="BP34" s="9" t="s">
        <v>191</v>
      </c>
      <c r="BQ34" s="9" t="s">
        <v>192</v>
      </c>
      <c r="BR34" s="9" t="s">
        <v>193</v>
      </c>
      <c r="BS34" s="9" t="s">
        <v>194</v>
      </c>
      <c r="BT34" s="9" t="s">
        <v>195</v>
      </c>
      <c r="BU34" s="9" t="s">
        <v>196</v>
      </c>
      <c r="BV34" s="9" t="s">
        <v>197</v>
      </c>
      <c r="BW34" s="9" t="s">
        <v>198</v>
      </c>
      <c r="BX34" s="9" t="s">
        <v>199</v>
      </c>
      <c r="BY34" s="29" t="str">
        <f t="shared" si="11"/>
        <v>OR(IF(COUNTIFS(医生!$E$20,"&lt;&gt;*午*",医生!$E$20,"&lt;&gt;")=1,COUNTIFS(医生!$E$19:$E$21,"*"&amp;医生!$E$20&amp;"*")+COUNTIFS(医生!$E$23:$E$24,"*"&amp;医生!$E$20&amp;"*")+COUNTIFS(医生!$E$27:$E$28,"*"&amp;医生!$E$20&amp;"*")&gt;1),IF(COUNTIFS(医生!$E$20,"*"&amp;"上午"&amp;"*")=1,COUNTIFS(医生!$E$19:$E$21,"*"&amp;LEFT(医生!$E$20,FIND("午",医生!$E$20)-3)&amp;"*")+COUNTIFS(医生!$E$23,"*"&amp;LEFT(医生!$E$20,FIND("午",医生!$E$20)-3)&amp;"*")+COUNTIFS(医生!$E$27,"*"&amp;LEFT(医生!$E$20,FIND("午",医生!$E$20)-3)&amp;"*")&gt;1),IF(COUNTIFS(医生!$E$20,"*"&amp;"上午"&amp;"*")=1,COUNTIFS(医生!$E$19:$E$21,"*"&amp;LEFT(医生!$E$20,FIND("午",医生!$E$20)-3)&amp;"*")+COUNTIFS(医生!$E$23,"*"&amp;LEFT(医生!$E$20,FIND("午",医生!$E$20)-3)&amp;"*")+COUNTIFS(医生!$E$27,"*"&amp;LEFT(医生!$E$20,FIND("午",医生!$E$20)-3)&amp;"*")&gt;1),IF(COUNTIFS(医生!$E$20,"*"&amp;"下午"&amp;"*")=1,COUNTIFS(医生!$E$19:$E$21,"*"&amp;LEFT(医生!$E$20,FIND("午",医生!$E$20)-3)&amp;"*")+COUNTIFS(医生!$E$24,"*"&amp;LEFT(医生!$E$20,FIND("午",医生!$E$20)-3)&amp;"*")+COUNTIFS(医生!$E$27,"*"&amp;LEFT(医生!$E$20,FIND("午",医生!$E$20)-3)&amp;"*",医生!$E$27,"&lt;&gt;*午*")+IF(COUNTIFS(医生!$E$27,"*"&amp;"午"&amp;"*"),IF(LEFT(医生!$E$27,FIND("+",医生!$E$27)-1)=LEFT(医生!$E$20,FIND("午",医生!$E$20)-3),1,0),0)+COUNTIFS(医生!$E$28,"*"&amp;LEFT(医生!$E$20,FIND("午",医生!$E$20)-3)&amp;"*")&gt;1))</v>
      </c>
      <c r="CB34" s="6" t="s">
        <v>175</v>
      </c>
      <c r="CC34" s="9" t="s">
        <v>176</v>
      </c>
      <c r="CD34" s="6" t="s">
        <v>177</v>
      </c>
      <c r="CE34" s="6" t="s">
        <v>235</v>
      </c>
      <c r="CF34" s="26">
        <v>21</v>
      </c>
      <c r="CG34" s="26">
        <v>19</v>
      </c>
      <c r="CH34" s="26">
        <v>21</v>
      </c>
      <c r="CI34" s="26">
        <v>23</v>
      </c>
      <c r="CJ34" s="26">
        <v>24</v>
      </c>
      <c r="CK34" s="26">
        <v>27</v>
      </c>
      <c r="CL34" s="26">
        <v>28</v>
      </c>
      <c r="CM34" s="6" t="s">
        <v>179</v>
      </c>
      <c r="CN34" s="6" t="s">
        <v>180</v>
      </c>
      <c r="CO34" s="6" t="s">
        <v>181</v>
      </c>
      <c r="CP34" s="9" t="s">
        <v>182</v>
      </c>
      <c r="CQ34" s="9" t="s">
        <v>183</v>
      </c>
      <c r="CR34" s="9" t="s">
        <v>184</v>
      </c>
      <c r="CS34" s="9" t="s">
        <v>185</v>
      </c>
      <c r="CT34" s="9" t="s">
        <v>186</v>
      </c>
      <c r="CU34" s="9" t="s">
        <v>187</v>
      </c>
      <c r="CV34" s="9" t="s">
        <v>188</v>
      </c>
      <c r="CW34" s="9" t="s">
        <v>189</v>
      </c>
      <c r="CX34" s="9" t="s">
        <v>190</v>
      </c>
      <c r="CY34" s="9" t="s">
        <v>191</v>
      </c>
      <c r="CZ34" s="9" t="s">
        <v>192</v>
      </c>
      <c r="DA34" s="9" t="s">
        <v>193</v>
      </c>
      <c r="DB34" s="9" t="s">
        <v>194</v>
      </c>
      <c r="DC34" s="9" t="s">
        <v>195</v>
      </c>
      <c r="DD34" s="9" t="s">
        <v>196</v>
      </c>
      <c r="DE34" s="9" t="s">
        <v>197</v>
      </c>
      <c r="DF34" s="9" t="s">
        <v>198</v>
      </c>
      <c r="DG34" s="9" t="s">
        <v>199</v>
      </c>
      <c r="DH34" s="30" t="str">
        <f t="shared" si="12"/>
        <v>OR(IF(COUNTIFS(医生!$E$21,"&lt;&gt;*午*",医生!$E$21,"&lt;&gt;")=1,COUNTIFS(医生!$E$19:$E$21,"*"&amp;医生!$E$21&amp;"*")+COUNTIFS(医生!$E$23:$E$24,"*"&amp;医生!$E$21&amp;"*")+COUNTIFS(医生!$E$27:$E$28,"*"&amp;医生!$E$21&amp;"*")&gt;1),IF(COUNTIFS(医生!$E$21,"*"&amp;"上午"&amp;"*")=1,COUNTIFS(医生!$E$19:$E$21,"*"&amp;LEFT(医生!$E$21,FIND("午",医生!$E$21)-3)&amp;"*")+COUNTIFS(医生!$E$23,"*"&amp;LEFT(医生!$E$21,FIND("午",医生!$E$21)-3)&amp;"*")+COUNTIFS(医生!$E$27,"*"&amp;LEFT(医生!$E$21,FIND("午",医生!$E$21)-3)&amp;"*")&gt;1),IF(COUNTIFS(医生!$E$21,"*"&amp;"上午"&amp;"*")=1,COUNTIFS(医生!$E$19:$E$21,"*"&amp;LEFT(医生!$E$21,FIND("午",医生!$E$21)-3)&amp;"*")+COUNTIFS(医生!$E$23,"*"&amp;LEFT(医生!$E$21,FIND("午",医生!$E$21)-3)&amp;"*")+COUNTIFS(医生!$E$27,"*"&amp;LEFT(医生!$E$21,FIND("午",医生!$E$21)-3)&amp;"*")&gt;1),IF(COUNTIFS(医生!$E$21,"*"&amp;"下午"&amp;"*")=1,COUNTIFS(医生!$E$19:$E$21,"*"&amp;LEFT(医生!$E$21,FIND("午",医生!$E$21)-3)&amp;"*")+COUNTIFS(医生!$E$24,"*"&amp;LEFT(医生!$E$21,FIND("午",医生!$E$21)-3)&amp;"*")+COUNTIFS(医生!$E$27,"*"&amp;LEFT(医生!$E$21,FIND("午",医生!$E$21)-3)&amp;"*",医生!$E$27,"&lt;&gt;*午*")+IF(COUNTIFS(医生!$E$27,"*"&amp;"午"&amp;"*"),IF(LEFT(医生!$E$27,FIND("+",医生!$E$27)-1)=LEFT(医生!$E$21,FIND("午",医生!$E$21)-3),1,0),0)+COUNTIFS(医生!$E$28,"*"&amp;LEFT(医生!$E$21,FIND("午",医生!$E$21)-3)&amp;"*")&gt;1))</v>
      </c>
      <c r="DK34" s="9" t="s">
        <v>200</v>
      </c>
      <c r="DL34" s="9" t="s">
        <v>201</v>
      </c>
      <c r="DM34" s="6" t="s">
        <v>177</v>
      </c>
      <c r="DN34" s="26" t="s">
        <v>235</v>
      </c>
      <c r="DO34" s="26">
        <v>22</v>
      </c>
      <c r="DP34" s="26">
        <v>28</v>
      </c>
      <c r="DQ34" s="6" t="s">
        <v>179</v>
      </c>
      <c r="DR34" s="6" t="s">
        <v>202</v>
      </c>
      <c r="DS34" s="32" t="str">
        <f t="shared" si="13"/>
        <v>COUNTIFS(医生!$E$28,医生!$E$22)&gt;0</v>
      </c>
      <c r="DX34" s="4">
        <v>2</v>
      </c>
      <c r="DY34" s="33" t="s">
        <v>176</v>
      </c>
      <c r="DZ34" s="34" t="s">
        <v>177</v>
      </c>
      <c r="EA34" s="26" t="s">
        <v>227</v>
      </c>
      <c r="EB34" s="34">
        <v>19</v>
      </c>
      <c r="EC34" s="34">
        <v>21</v>
      </c>
      <c r="ED34" s="34">
        <v>23</v>
      </c>
      <c r="EE34" s="34">
        <v>27</v>
      </c>
      <c r="EF34" s="34" t="s">
        <v>181</v>
      </c>
      <c r="EG34" s="33" t="s">
        <v>203</v>
      </c>
      <c r="EH34" s="33" t="s">
        <v>204</v>
      </c>
      <c r="EI34" s="33" t="s">
        <v>184</v>
      </c>
      <c r="EJ34" s="33" t="s">
        <v>185</v>
      </c>
      <c r="EK34" s="33" t="s">
        <v>205</v>
      </c>
      <c r="EL34" s="35" t="str">
        <f t="shared" ref="EL34:EL39" si="19">DY34&amp;DZ34&amp;EA34&amp;DZ34&amp;ED34&amp;EI34&amp;DZ34&amp;EA34&amp;DZ34&amp;EB34&amp;EF34&amp;DZ34&amp;EA34&amp;DZ34&amp;EC34&amp;EJ34&amp;DZ34&amp;EA34&amp;DZ34&amp;ED34&amp;EG34&amp;DZ34&amp;EA34&amp;DZ34&amp;EB34&amp;EF34&amp;DZ34&amp;EA34&amp;DZ34&amp;EC34&amp;EH34&amp;DZ34&amp;EA34&amp;DZ34&amp;EE34&amp;EJ34&amp;DZ34&amp;EA34&amp;DZ34&amp;ED34&amp;EK34</f>
        <v>IF(COUNTIFS(医生!$D$23,"&lt;&gt;")=1,COUNTIFS(医生!$D$19:$D$21,"*"&amp;医生!$D$23&amp;"*",医生!$D$19:$D$21,"&lt;&gt;*下午*")+COUNTIFS(医生!$D$27,"*"&amp;医生!$D$23&amp;"*")&gt;0)</v>
      </c>
      <c r="ES34" s="9" t="s">
        <v>176</v>
      </c>
      <c r="ET34" s="6" t="s">
        <v>177</v>
      </c>
      <c r="EU34" s="6" t="s">
        <v>235</v>
      </c>
      <c r="EV34" s="6">
        <v>19</v>
      </c>
      <c r="EW34" s="6">
        <v>21</v>
      </c>
      <c r="EX34" s="6">
        <v>24</v>
      </c>
      <c r="EY34" s="6">
        <v>27</v>
      </c>
      <c r="EZ34" s="6">
        <v>28</v>
      </c>
      <c r="FA34" s="6" t="s">
        <v>181</v>
      </c>
      <c r="FB34" s="9" t="s">
        <v>183</v>
      </c>
      <c r="FC34" s="9" t="s">
        <v>184</v>
      </c>
      <c r="FD34" s="9" t="s">
        <v>207</v>
      </c>
      <c r="FE34" s="9" t="s">
        <v>203</v>
      </c>
      <c r="FF34" s="9" t="s">
        <v>208</v>
      </c>
      <c r="FG34" s="9" t="s">
        <v>185</v>
      </c>
      <c r="FH34" s="9" t="s">
        <v>209</v>
      </c>
      <c r="FI34" s="9" t="s">
        <v>210</v>
      </c>
      <c r="FJ34" s="9" t="s">
        <v>190</v>
      </c>
      <c r="FK34" s="9" t="s">
        <v>192</v>
      </c>
      <c r="FL34" s="9" t="s">
        <v>211</v>
      </c>
      <c r="FM34" s="36" t="str">
        <f t="shared" si="14"/>
        <v>IF(COUNTIFS(医生!$E$24,"&lt;&gt;")=1,COUNTIFS(医生!$E$19:$E$21,"*"&amp;医生!$E$24&amp;"*",医生!$E$19:$E$21,"&lt;&gt;*上午*")+COUNTIFS(医生!$E$28,医生!$E$24)+COUNTIFS(医生!$E$27,"*"&amp;医生!$E$24&amp;"*",医生!$E$27,"&lt;&gt;*午*")+IF(COUNTIFS(医生!$E$27,"*"&amp;"午"&amp;"*"),COUNTIFS(医生!$E$24,"*"&amp;LEFT(医生!$E$27,FIND("+",医生!$E$27)-1)&amp;"*"))&gt;0)</v>
      </c>
      <c r="FQ34" s="27"/>
      <c r="FR34" s="37" t="s">
        <v>175</v>
      </c>
      <c r="FS34" s="22" t="s">
        <v>176</v>
      </c>
      <c r="FT34" s="38" t="s">
        <v>177</v>
      </c>
      <c r="FU34" s="26" t="s">
        <v>235</v>
      </c>
      <c r="FV34" s="38">
        <v>19</v>
      </c>
      <c r="FW34" s="38">
        <v>21</v>
      </c>
      <c r="FX34" s="38">
        <v>23</v>
      </c>
      <c r="FY34" s="38">
        <v>24</v>
      </c>
      <c r="FZ34" s="38">
        <v>27</v>
      </c>
      <c r="GA34" s="38" t="s">
        <v>179</v>
      </c>
      <c r="GB34" s="38" t="s">
        <v>180</v>
      </c>
      <c r="GC34" s="38" t="s">
        <v>181</v>
      </c>
      <c r="GD34" s="22" t="s">
        <v>213</v>
      </c>
      <c r="GE34" s="22" t="s">
        <v>214</v>
      </c>
      <c r="GF34" s="22" t="s">
        <v>208</v>
      </c>
      <c r="GG34" s="22" t="s">
        <v>215</v>
      </c>
      <c r="GH34" s="22" t="s">
        <v>216</v>
      </c>
      <c r="GI34" s="22" t="s">
        <v>217</v>
      </c>
      <c r="GJ34" s="22" t="s">
        <v>218</v>
      </c>
      <c r="GK34" s="22" t="s">
        <v>185</v>
      </c>
      <c r="GL34" s="22" t="s">
        <v>186</v>
      </c>
      <c r="GM34" s="22" t="s">
        <v>219</v>
      </c>
      <c r="GN34" s="22" t="s">
        <v>220</v>
      </c>
      <c r="GO34" s="22" t="s">
        <v>221</v>
      </c>
      <c r="GP34" s="22" t="s">
        <v>222</v>
      </c>
      <c r="GQ34" s="22" t="s">
        <v>223</v>
      </c>
      <c r="GR34" s="22" t="s">
        <v>188</v>
      </c>
      <c r="GS34" s="22" t="s">
        <v>190</v>
      </c>
      <c r="GT34" s="22" t="s">
        <v>191</v>
      </c>
      <c r="GU34" s="22" t="s">
        <v>192</v>
      </c>
      <c r="GV34" s="22" t="s">
        <v>191</v>
      </c>
      <c r="GW34" s="22" t="s">
        <v>224</v>
      </c>
      <c r="GX34" s="22" t="s">
        <v>225</v>
      </c>
      <c r="GY34" s="22" t="s">
        <v>226</v>
      </c>
      <c r="GZ34" s="39" t="str">
        <f t="shared" si="15"/>
        <v>OR(IF(COUNTIFS(医生!$E$27,"&lt;&gt;",医生!$E$27,"&lt;&gt;*+*")=1,COUNTIFS(医生!$E$19:$E$21,"*"&amp;医生!$E$27&amp;"*")+COUNTIFS(医生!$E$27,医生!$E$23,医生!$E$23,"&lt;&gt;")+COUNTIFS(医生!$E$27,医生!$E$24,医生!$E$24,"&lt;&gt;")&gt;0),IF(COUNTIFS(医生!$E$27,"*"&amp;"+"&amp;"*",医生!$E$27,"&lt;&gt;*午*")=1,COUNTIFS(医生!$E$19:$E$21,"*"&amp;LEFT(医生!$E$27,FIND("+",医生!$E$27)-1)&amp;"*")+COUNTIFS(医生!$E$19:$E$21,"*"&amp;MID(医生!$E$27,FIND("+",医生!$E$27)+1,3)&amp;"*")+COUNTIFS(医生!$E$23:$E$24,"*"&amp;LEFT(医生!$E$27,FIND("+",医生!$E$27)-1)&amp;"*")+COUNTIFS(医生!$E$23:$E$24,"*"&amp;MID(医生!$E$27,FIND("+",医生!$E$27)+1,3)&amp;"*")&gt;0),IF(COUNTIFS(医生!$E$27,"*"&amp;"上午"&amp;"*")=1,COUNTIFS(医生!$E$19:$E$21,"*"&amp;LEFT(医生!$E$27,FIND("+",医生!$E$27)-1)&amp;"*")+COUNTIFS(医生!$E$23:$E$24,"*"&amp;LEFT(医生!$E$27,FIND("+",医生!$E$27)-1)&amp;"*")&gt;0),IF(COUNTIFS(医生!$E$27,"*"&amp;"上午"&amp;"*")=1,COUNTIFS(医生!$E$19:$E$21,"&lt;&gt;*下午*",医生!$E$19:$E$21,"*"&amp;MID(LEFT(医生!$E$27,FIND("午",医生!$E$27)-3),FIND("+",医生!$E$27)+1,3)&amp;"*")+COUNTIFS(医生!$E$23,"*"&amp;MID(LEFT(医生!$E$27,FIND("午",医生!$E$27)-3),FIND("+",医生!$E$27)+1,3)&amp;"*")&gt;0))</v>
      </c>
      <c r="HE34" s="40" t="s">
        <v>175</v>
      </c>
      <c r="HF34" s="40" t="s">
        <v>179</v>
      </c>
      <c r="HG34" s="40" t="s">
        <v>180</v>
      </c>
      <c r="HH34" s="33" t="s">
        <v>176</v>
      </c>
      <c r="HI34" s="34" t="s">
        <v>177</v>
      </c>
      <c r="HJ34" s="26" t="s">
        <v>235</v>
      </c>
      <c r="HK34" s="42" t="s">
        <v>239</v>
      </c>
      <c r="HL34" s="34">
        <v>19</v>
      </c>
      <c r="HM34" s="34">
        <v>21</v>
      </c>
      <c r="HN34" s="34">
        <v>22</v>
      </c>
      <c r="HO34" s="34">
        <v>24</v>
      </c>
      <c r="HP34" s="34">
        <v>28</v>
      </c>
      <c r="HQ34" s="34"/>
      <c r="HR34" s="34"/>
      <c r="HS34" s="34">
        <v>23</v>
      </c>
      <c r="HT34" s="34">
        <v>27</v>
      </c>
      <c r="HU34" s="34" t="s">
        <v>181</v>
      </c>
      <c r="HV34" s="33" t="s">
        <v>184</v>
      </c>
      <c r="HW34" s="33" t="s">
        <v>203</v>
      </c>
      <c r="HX34" s="33" t="s">
        <v>186</v>
      </c>
      <c r="HY34" s="33" t="s">
        <v>214</v>
      </c>
      <c r="HZ34" s="33" t="s">
        <v>208</v>
      </c>
      <c r="IA34" s="33" t="s">
        <v>185</v>
      </c>
      <c r="IB34" s="33" t="s">
        <v>209</v>
      </c>
      <c r="IC34" s="33" t="s">
        <v>210</v>
      </c>
      <c r="ID34" s="33" t="s">
        <v>205</v>
      </c>
      <c r="IE34" s="33" t="s">
        <v>228</v>
      </c>
      <c r="IF34" s="9" t="str">
        <f t="shared" si="16"/>
        <v>OR(IF(COUNTIFS(医生!$E$28,"&lt;&gt;")=1,COUNTIFS(医生!$E$19:$E$21,"*"&amp;医生!$E$28&amp;"*",医生!$E$19:$E$21,"&lt;&gt;",医生!$E$19:$E$21,"&lt;&gt;*上午*")+COUNTIFS(医生!$E$22,医生!$E$28)+COUNTIFS(医生!$E$24,医生!$E$28)&gt;0),IF(COUNTIFS(医生!$E$28,"&lt;&gt;")=1,COUNTIFS(医生!$F$19:$F$21,"*"&amp;医生!$E$28&amp;"*")+COUNTIFS(医生!$F$23:$F$27,"*"&amp;医生!$E$28&amp;"*")&gt;0))</v>
      </c>
      <c r="IK34" s="9" t="s">
        <v>176</v>
      </c>
      <c r="IL34" s="6" t="s">
        <v>177</v>
      </c>
      <c r="IM34" s="6" t="s">
        <v>227</v>
      </c>
      <c r="IN34" s="6" t="s">
        <v>235</v>
      </c>
      <c r="IO34" s="6" t="s">
        <v>239</v>
      </c>
      <c r="IP34" s="6">
        <v>19</v>
      </c>
      <c r="IQ34" s="6">
        <v>21</v>
      </c>
      <c r="IR34" s="6">
        <v>23</v>
      </c>
      <c r="IS34" s="6">
        <v>27</v>
      </c>
      <c r="IT34" s="6">
        <v>28</v>
      </c>
      <c r="IU34" s="6"/>
      <c r="IV34" s="6"/>
      <c r="IW34" s="6"/>
      <c r="IX34" s="6"/>
      <c r="IY34" s="6" t="s">
        <v>181</v>
      </c>
      <c r="IZ34" s="9" t="s">
        <v>184</v>
      </c>
      <c r="JA34" s="9" t="s">
        <v>185</v>
      </c>
      <c r="JB34" s="9" t="s">
        <v>186</v>
      </c>
      <c r="JC34" s="9" t="s">
        <v>230</v>
      </c>
      <c r="JD34" s="47" t="str">
        <f t="shared" si="17"/>
        <v>IF(COUNTIFS(医生!$E$28,"&lt;&gt;")=1,COUNTIFS(医生!$F$19:$F$21,"*"&amp;医生!$E$28&amp;"*")+COUNTIFS(医生!$F$23:$F$27,"*"&amp;医生!$E$28&amp;"*")&lt;1)</v>
      </c>
      <c r="JG34" s="9" t="s">
        <v>176</v>
      </c>
      <c r="JH34" s="6" t="s">
        <v>177</v>
      </c>
      <c r="JI34" s="6" t="s">
        <v>227</v>
      </c>
      <c r="JJ34" s="6" t="s">
        <v>235</v>
      </c>
      <c r="JK34" s="6" t="s">
        <v>239</v>
      </c>
      <c r="JL34" s="6">
        <v>19</v>
      </c>
      <c r="JM34" s="6">
        <v>21</v>
      </c>
      <c r="JN34" s="6">
        <v>23</v>
      </c>
      <c r="JO34" s="6">
        <v>27</v>
      </c>
      <c r="JP34" s="6">
        <v>28</v>
      </c>
      <c r="JQ34" s="6"/>
      <c r="JR34" s="6"/>
      <c r="JS34" s="6"/>
      <c r="JT34" s="6"/>
      <c r="JU34" s="6" t="s">
        <v>181</v>
      </c>
      <c r="JV34" s="9" t="s">
        <v>184</v>
      </c>
      <c r="JW34" s="9" t="s">
        <v>185</v>
      </c>
      <c r="JX34" s="9" t="s">
        <v>186</v>
      </c>
      <c r="JY34" s="9" t="s">
        <v>230</v>
      </c>
      <c r="JZ34" s="47" t="str">
        <f t="shared" si="18"/>
        <v>IF(COUNTIFS(医生!$D$28,"&lt;&gt;")=1,COUNTIFS(医生!$E$19:$E$21,"*"&amp;医生!$D$28&amp;"*")+COUNTIFS(医生!$E$23:$E$27,"*"&amp;医生!$D$28&amp;"*")&lt;1)</v>
      </c>
    </row>
    <row r="35" spans="1:286" ht="99" customHeight="1" x14ac:dyDescent="0.2">
      <c r="A35" s="121"/>
      <c r="B35" s="122"/>
      <c r="C35" s="124"/>
      <c r="D35" s="9" t="s">
        <v>262</v>
      </c>
      <c r="E35" s="16" t="s">
        <v>263</v>
      </c>
      <c r="F35" s="131"/>
      <c r="G35" s="16" t="str">
        <f>FS24&amp;FT24&amp;FU24&amp;FT24&amp;FZ24&amp;GR24&amp;FT24&amp;FU24&amp;FT24&amp;FV24&amp;GC24&amp;FT24&amp;FU24&amp;FT24&amp;FW24&amp;GQ24&amp;FT24&amp;FU24&amp;FT24&amp;FV24&amp;GC24&amp;FT24&amp;FU24&amp;FT24&amp;FW24&amp;GP24&amp;FT24&amp;FU24&amp;FT24&amp;FZ24&amp;GV24&amp;FT24&amp;FU24&amp;FT24&amp;FZ24&amp;GY24&amp;FT24&amp;FU24&amp;FT24&amp;FZ24&amp;GW24&amp;FT24&amp;FU24&amp;FT24&amp;FX24&amp;GP24&amp;FT24&amp;FU24&amp;FT24&amp;FZ24&amp;GT24&amp;FT24&amp;FU24&amp;FT24&amp;FZ24&amp;GY24&amp;FT24&amp;FU24&amp;FT24&amp;FZ24&amp;GX24</f>
        <v>IF(COUNTIFS(医生!$C$13,"*"&amp;"上午"&amp;"*")=1,COUNTIFS(医生!$C$5:$C$7,"&lt;&gt;*下午*",医生!$C$5:$C$7,"*"&amp;MID(LEFT(医生!$C$13,FIND("午",医生!$C$13)-3),FIND("+",医生!$C$13)+1,3)&amp;"*")+COUNTIFS(医生!$C$9,"*"&amp;MID(LEFT(医生!$C$13,FIND("午",医生!$C$13)-3),FIND("+",医生!$C$13)+1,3)&amp;"*")&gt;0)</v>
      </c>
      <c r="J35" s="6" t="s">
        <v>175</v>
      </c>
      <c r="K35" s="9" t="s">
        <v>176</v>
      </c>
      <c r="L35" s="6" t="s">
        <v>177</v>
      </c>
      <c r="M35" s="6" t="s">
        <v>239</v>
      </c>
      <c r="N35" s="26">
        <v>19</v>
      </c>
      <c r="O35" s="26">
        <v>19</v>
      </c>
      <c r="P35" s="26">
        <v>21</v>
      </c>
      <c r="Q35" s="26">
        <v>23</v>
      </c>
      <c r="R35" s="26">
        <v>24</v>
      </c>
      <c r="S35" s="26">
        <v>27</v>
      </c>
      <c r="T35" s="26">
        <v>28</v>
      </c>
      <c r="U35" s="6" t="s">
        <v>179</v>
      </c>
      <c r="V35" s="6" t="s">
        <v>180</v>
      </c>
      <c r="W35" s="6" t="s">
        <v>181</v>
      </c>
      <c r="X35" s="9" t="s">
        <v>182</v>
      </c>
      <c r="Y35" s="9" t="s">
        <v>183</v>
      </c>
      <c r="Z35" s="9" t="s">
        <v>184</v>
      </c>
      <c r="AA35" s="9" t="s">
        <v>185</v>
      </c>
      <c r="AB35" s="9" t="s">
        <v>186</v>
      </c>
      <c r="AC35" s="9" t="s">
        <v>187</v>
      </c>
      <c r="AD35" s="9" t="s">
        <v>188</v>
      </c>
      <c r="AE35" s="9" t="s">
        <v>189</v>
      </c>
      <c r="AF35" s="9" t="s">
        <v>190</v>
      </c>
      <c r="AG35" s="9" t="s">
        <v>191</v>
      </c>
      <c r="AH35" s="9" t="s">
        <v>192</v>
      </c>
      <c r="AI35" s="9" t="s">
        <v>193</v>
      </c>
      <c r="AJ35" s="9" t="s">
        <v>194</v>
      </c>
      <c r="AK35" s="9" t="s">
        <v>195</v>
      </c>
      <c r="AL35" s="9" t="s">
        <v>196</v>
      </c>
      <c r="AM35" s="9" t="s">
        <v>197</v>
      </c>
      <c r="AN35" s="9" t="s">
        <v>198</v>
      </c>
      <c r="AO35" s="9" t="s">
        <v>199</v>
      </c>
      <c r="AP35" s="19" t="str">
        <f t="shared" si="10"/>
        <v>OR(IF(COUNTIFS(医生!$F$19,"&lt;&gt;*午*",医生!$F$19,"&lt;&gt;")=1,COUNTIFS(医生!$F$19:$F$21,"*"&amp;医生!$F$19&amp;"*")+COUNTIFS(医生!$F$23:$F$24,"*"&amp;医生!$F$19&amp;"*")+COUNTIFS(医生!$F$27:$F$28,"*"&amp;医生!$F$19&amp;"*")&gt;1),IF(COUNTIFS(医生!$F$19,"*"&amp;"上午"&amp;"*")=1,COUNTIFS(医生!$F$19:$F$21,"*"&amp;LEFT(医生!$F$19,FIND("午",医生!$F$19)-3)&amp;"*")+COUNTIFS(医生!$F$23,"*"&amp;LEFT(医生!$F$19,FIND("午",医生!$F$19)-3)&amp;"*")+COUNTIFS(医生!$F$27,"*"&amp;LEFT(医生!$F$19,FIND("午",医生!$F$19)-3)&amp;"*")&gt;1),IF(COUNTIFS(医生!$F$19,"*"&amp;"上午"&amp;"*")=1,COUNTIFS(医生!$F$19:$F$21,"*"&amp;LEFT(医生!$F$19,FIND("午",医生!$F$19)-3)&amp;"*")+COUNTIFS(医生!$F$23,"*"&amp;LEFT(医生!$F$19,FIND("午",医生!$F$19)-3)&amp;"*")+COUNTIFS(医生!$F$27,"*"&amp;LEFT(医生!$F$19,FIND("午",医生!$F$19)-3)&amp;"*")&gt;1),IF(COUNTIFS(医生!$F$19,"*"&amp;"下午"&amp;"*")=1,COUNTIFS(医生!$F$19:$F$21,"*"&amp;LEFT(医生!$F$19,FIND("午",医生!$F$19)-3)&amp;"*")+COUNTIFS(医生!$F$24,"*"&amp;LEFT(医生!$F$19,FIND("午",医生!$F$19)-3)&amp;"*")+COUNTIFS(医生!$F$27,"*"&amp;LEFT(医生!$F$19,FIND("午",医生!$F$19)-3)&amp;"*",医生!$F$27,"&lt;&gt;*午*")+IF(COUNTIFS(医生!$F$27,"*"&amp;"午"&amp;"*"),IF(LEFT(医生!$F$27,FIND("+",医生!$F$27)-1)=LEFT(医生!$F$19,FIND("午",医生!$F$19)-3),1,0),0)+COUNTIFS(医生!$F$28,"*"&amp;LEFT(医生!$F$19,FIND("午",医生!$F$19)-3)&amp;"*")&gt;1))</v>
      </c>
      <c r="AS35" s="6" t="s">
        <v>175</v>
      </c>
      <c r="AT35" s="9" t="s">
        <v>176</v>
      </c>
      <c r="AU35" s="6" t="s">
        <v>177</v>
      </c>
      <c r="AV35" s="6" t="s">
        <v>239</v>
      </c>
      <c r="AW35" s="26">
        <v>20</v>
      </c>
      <c r="AX35" s="26">
        <v>19</v>
      </c>
      <c r="AY35" s="26">
        <v>21</v>
      </c>
      <c r="AZ35" s="26">
        <v>23</v>
      </c>
      <c r="BA35" s="26">
        <v>24</v>
      </c>
      <c r="BB35" s="26">
        <v>27</v>
      </c>
      <c r="BC35" s="26">
        <v>28</v>
      </c>
      <c r="BD35" s="6" t="s">
        <v>179</v>
      </c>
      <c r="BE35" s="6" t="s">
        <v>180</v>
      </c>
      <c r="BF35" s="6" t="s">
        <v>181</v>
      </c>
      <c r="BG35" s="9" t="s">
        <v>182</v>
      </c>
      <c r="BH35" s="9" t="s">
        <v>183</v>
      </c>
      <c r="BI35" s="9" t="s">
        <v>184</v>
      </c>
      <c r="BJ35" s="9" t="s">
        <v>185</v>
      </c>
      <c r="BK35" s="9" t="s">
        <v>186</v>
      </c>
      <c r="BL35" s="9" t="s">
        <v>187</v>
      </c>
      <c r="BM35" s="9" t="s">
        <v>188</v>
      </c>
      <c r="BN35" s="9" t="s">
        <v>189</v>
      </c>
      <c r="BO35" s="9" t="s">
        <v>190</v>
      </c>
      <c r="BP35" s="9" t="s">
        <v>191</v>
      </c>
      <c r="BQ35" s="9" t="s">
        <v>192</v>
      </c>
      <c r="BR35" s="9" t="s">
        <v>193</v>
      </c>
      <c r="BS35" s="9" t="s">
        <v>194</v>
      </c>
      <c r="BT35" s="9" t="s">
        <v>195</v>
      </c>
      <c r="BU35" s="9" t="s">
        <v>196</v>
      </c>
      <c r="BV35" s="9" t="s">
        <v>197</v>
      </c>
      <c r="BW35" s="9" t="s">
        <v>198</v>
      </c>
      <c r="BX35" s="9" t="s">
        <v>199</v>
      </c>
      <c r="BY35" s="29" t="str">
        <f t="shared" si="11"/>
        <v>OR(IF(COUNTIFS(医生!$F$20,"&lt;&gt;*午*",医生!$F$20,"&lt;&gt;")=1,COUNTIFS(医生!$F$19:$F$21,"*"&amp;医生!$F$20&amp;"*")+COUNTIFS(医生!$F$23:$F$24,"*"&amp;医生!$F$20&amp;"*")+COUNTIFS(医生!$F$27:$F$28,"*"&amp;医生!$F$20&amp;"*")&gt;1),IF(COUNTIFS(医生!$F$20,"*"&amp;"上午"&amp;"*")=1,COUNTIFS(医生!$F$19:$F$21,"*"&amp;LEFT(医生!$F$20,FIND("午",医生!$F$20)-3)&amp;"*")+COUNTIFS(医生!$F$23,"*"&amp;LEFT(医生!$F$20,FIND("午",医生!$F$20)-3)&amp;"*")+COUNTIFS(医生!$F$27,"*"&amp;LEFT(医生!$F$20,FIND("午",医生!$F$20)-3)&amp;"*")&gt;1),IF(COUNTIFS(医生!$F$20,"*"&amp;"上午"&amp;"*")=1,COUNTIFS(医生!$F$19:$F$21,"*"&amp;LEFT(医生!$F$20,FIND("午",医生!$F$20)-3)&amp;"*")+COUNTIFS(医生!$F$23,"*"&amp;LEFT(医生!$F$20,FIND("午",医生!$F$20)-3)&amp;"*")+COUNTIFS(医生!$F$27,"*"&amp;LEFT(医生!$F$20,FIND("午",医生!$F$20)-3)&amp;"*")&gt;1),IF(COUNTIFS(医生!$F$20,"*"&amp;"下午"&amp;"*")=1,COUNTIFS(医生!$F$19:$F$21,"*"&amp;LEFT(医生!$F$20,FIND("午",医生!$F$20)-3)&amp;"*")+COUNTIFS(医生!$F$24,"*"&amp;LEFT(医生!$F$20,FIND("午",医生!$F$20)-3)&amp;"*")+COUNTIFS(医生!$F$27,"*"&amp;LEFT(医生!$F$20,FIND("午",医生!$F$20)-3)&amp;"*",医生!$F$27,"&lt;&gt;*午*")+IF(COUNTIFS(医生!$F$27,"*"&amp;"午"&amp;"*"),IF(LEFT(医生!$F$27,FIND("+",医生!$F$27)-1)=LEFT(医生!$F$20,FIND("午",医生!$F$20)-3),1,0),0)+COUNTIFS(医生!$F$28,"*"&amp;LEFT(医生!$F$20,FIND("午",医生!$F$20)-3)&amp;"*")&gt;1))</v>
      </c>
      <c r="CB35" s="6" t="s">
        <v>175</v>
      </c>
      <c r="CC35" s="9" t="s">
        <v>176</v>
      </c>
      <c r="CD35" s="6" t="s">
        <v>177</v>
      </c>
      <c r="CE35" s="6" t="s">
        <v>239</v>
      </c>
      <c r="CF35" s="26">
        <v>21</v>
      </c>
      <c r="CG35" s="26">
        <v>19</v>
      </c>
      <c r="CH35" s="26">
        <v>21</v>
      </c>
      <c r="CI35" s="26">
        <v>23</v>
      </c>
      <c r="CJ35" s="26">
        <v>24</v>
      </c>
      <c r="CK35" s="26">
        <v>27</v>
      </c>
      <c r="CL35" s="26">
        <v>28</v>
      </c>
      <c r="CM35" s="6" t="s">
        <v>179</v>
      </c>
      <c r="CN35" s="6" t="s">
        <v>180</v>
      </c>
      <c r="CO35" s="6" t="s">
        <v>181</v>
      </c>
      <c r="CP35" s="9" t="s">
        <v>182</v>
      </c>
      <c r="CQ35" s="9" t="s">
        <v>183</v>
      </c>
      <c r="CR35" s="9" t="s">
        <v>184</v>
      </c>
      <c r="CS35" s="9" t="s">
        <v>185</v>
      </c>
      <c r="CT35" s="9" t="s">
        <v>186</v>
      </c>
      <c r="CU35" s="9" t="s">
        <v>187</v>
      </c>
      <c r="CV35" s="9" t="s">
        <v>188</v>
      </c>
      <c r="CW35" s="9" t="s">
        <v>189</v>
      </c>
      <c r="CX35" s="9" t="s">
        <v>190</v>
      </c>
      <c r="CY35" s="9" t="s">
        <v>191</v>
      </c>
      <c r="CZ35" s="9" t="s">
        <v>192</v>
      </c>
      <c r="DA35" s="9" t="s">
        <v>193</v>
      </c>
      <c r="DB35" s="9" t="s">
        <v>194</v>
      </c>
      <c r="DC35" s="9" t="s">
        <v>195</v>
      </c>
      <c r="DD35" s="9" t="s">
        <v>196</v>
      </c>
      <c r="DE35" s="9" t="s">
        <v>197</v>
      </c>
      <c r="DF35" s="9" t="s">
        <v>198</v>
      </c>
      <c r="DG35" s="9" t="s">
        <v>199</v>
      </c>
      <c r="DH35" s="30" t="str">
        <f t="shared" si="12"/>
        <v>OR(IF(COUNTIFS(医生!$F$21,"&lt;&gt;*午*",医生!$F$21,"&lt;&gt;")=1,COUNTIFS(医生!$F$19:$F$21,"*"&amp;医生!$F$21&amp;"*")+COUNTIFS(医生!$F$23:$F$24,"*"&amp;医生!$F$21&amp;"*")+COUNTIFS(医生!$F$27:$F$28,"*"&amp;医生!$F$21&amp;"*")&gt;1),IF(COUNTIFS(医生!$F$21,"*"&amp;"上午"&amp;"*")=1,COUNTIFS(医生!$F$19:$F$21,"*"&amp;LEFT(医生!$F$21,FIND("午",医生!$F$21)-3)&amp;"*")+COUNTIFS(医生!$F$23,"*"&amp;LEFT(医生!$F$21,FIND("午",医生!$F$21)-3)&amp;"*")+COUNTIFS(医生!$F$27,"*"&amp;LEFT(医生!$F$21,FIND("午",医生!$F$21)-3)&amp;"*")&gt;1),IF(COUNTIFS(医生!$F$21,"*"&amp;"上午"&amp;"*")=1,COUNTIFS(医生!$F$19:$F$21,"*"&amp;LEFT(医生!$F$21,FIND("午",医生!$F$21)-3)&amp;"*")+COUNTIFS(医生!$F$23,"*"&amp;LEFT(医生!$F$21,FIND("午",医生!$F$21)-3)&amp;"*")+COUNTIFS(医生!$F$27,"*"&amp;LEFT(医生!$F$21,FIND("午",医生!$F$21)-3)&amp;"*")&gt;1),IF(COUNTIFS(医生!$F$21,"*"&amp;"下午"&amp;"*")=1,COUNTIFS(医生!$F$19:$F$21,"*"&amp;LEFT(医生!$F$21,FIND("午",医生!$F$21)-3)&amp;"*")+COUNTIFS(医生!$F$24,"*"&amp;LEFT(医生!$F$21,FIND("午",医生!$F$21)-3)&amp;"*")+COUNTIFS(医生!$F$27,"*"&amp;LEFT(医生!$F$21,FIND("午",医生!$F$21)-3)&amp;"*",医生!$F$27,"&lt;&gt;*午*")+IF(COUNTIFS(医生!$F$27,"*"&amp;"午"&amp;"*"),IF(LEFT(医生!$F$27,FIND("+",医生!$F$27)-1)=LEFT(医生!$F$21,FIND("午",医生!$F$21)-3),1,0),0)+COUNTIFS(医生!$F$28,"*"&amp;LEFT(医生!$F$21,FIND("午",医生!$F$21)-3)&amp;"*")&gt;1))</v>
      </c>
      <c r="DK35" s="9" t="s">
        <v>200</v>
      </c>
      <c r="DL35" s="9" t="s">
        <v>201</v>
      </c>
      <c r="DM35" s="6" t="s">
        <v>177</v>
      </c>
      <c r="DN35" s="26" t="s">
        <v>239</v>
      </c>
      <c r="DO35" s="26">
        <v>22</v>
      </c>
      <c r="DP35" s="26">
        <v>28</v>
      </c>
      <c r="DQ35" s="6" t="s">
        <v>179</v>
      </c>
      <c r="DR35" s="6" t="s">
        <v>202</v>
      </c>
      <c r="DS35" s="32" t="str">
        <f t="shared" si="13"/>
        <v>COUNTIFS(医生!$F$28,医生!$F$22)&gt;0</v>
      </c>
      <c r="DY35" s="33" t="s">
        <v>176</v>
      </c>
      <c r="DZ35" s="34" t="s">
        <v>177</v>
      </c>
      <c r="EA35" s="26" t="s">
        <v>235</v>
      </c>
      <c r="EB35" s="34">
        <v>19</v>
      </c>
      <c r="EC35" s="34">
        <v>21</v>
      </c>
      <c r="ED35" s="34">
        <v>23</v>
      </c>
      <c r="EE35" s="34">
        <v>27</v>
      </c>
      <c r="EF35" s="34" t="s">
        <v>181</v>
      </c>
      <c r="EG35" s="33" t="s">
        <v>203</v>
      </c>
      <c r="EH35" s="33" t="s">
        <v>204</v>
      </c>
      <c r="EI35" s="33" t="s">
        <v>184</v>
      </c>
      <c r="EJ35" s="33" t="s">
        <v>185</v>
      </c>
      <c r="EK35" s="33" t="s">
        <v>205</v>
      </c>
      <c r="EL35" s="35" t="str">
        <f t="shared" si="19"/>
        <v>IF(COUNTIFS(医生!$E$23,"&lt;&gt;")=1,COUNTIFS(医生!$E$19:$E$21,"*"&amp;医生!$E$23&amp;"*",医生!$E$19:$E$21,"&lt;&gt;*下午*")+COUNTIFS(医生!$E$27,"*"&amp;医生!$E$23&amp;"*")&gt;0)</v>
      </c>
      <c r="ES35" s="9" t="s">
        <v>176</v>
      </c>
      <c r="ET35" s="6" t="s">
        <v>177</v>
      </c>
      <c r="EU35" s="6" t="s">
        <v>239</v>
      </c>
      <c r="EV35" s="6">
        <v>19</v>
      </c>
      <c r="EW35" s="6">
        <v>21</v>
      </c>
      <c r="EX35" s="6">
        <v>24</v>
      </c>
      <c r="EY35" s="6">
        <v>27</v>
      </c>
      <c r="EZ35" s="6">
        <v>28</v>
      </c>
      <c r="FA35" s="6" t="s">
        <v>181</v>
      </c>
      <c r="FB35" s="9" t="s">
        <v>183</v>
      </c>
      <c r="FC35" s="9" t="s">
        <v>184</v>
      </c>
      <c r="FD35" s="9" t="s">
        <v>207</v>
      </c>
      <c r="FE35" s="9" t="s">
        <v>203</v>
      </c>
      <c r="FF35" s="9" t="s">
        <v>208</v>
      </c>
      <c r="FG35" s="9" t="s">
        <v>185</v>
      </c>
      <c r="FH35" s="9" t="s">
        <v>209</v>
      </c>
      <c r="FI35" s="9" t="s">
        <v>210</v>
      </c>
      <c r="FJ35" s="9" t="s">
        <v>190</v>
      </c>
      <c r="FK35" s="9" t="s">
        <v>192</v>
      </c>
      <c r="FL35" s="9" t="s">
        <v>211</v>
      </c>
      <c r="FM35" s="36" t="str">
        <f t="shared" si="14"/>
        <v>IF(COUNTIFS(医生!$F$24,"&lt;&gt;")=1,COUNTIFS(医生!$F$19:$F$21,"*"&amp;医生!$F$24&amp;"*",医生!$F$19:$F$21,"&lt;&gt;*上午*")+COUNTIFS(医生!$F$28,医生!$F$24)+COUNTIFS(医生!$F$27,"*"&amp;医生!$F$24&amp;"*",医生!$F$27,"&lt;&gt;*午*")+IF(COUNTIFS(医生!$F$27,"*"&amp;"午"&amp;"*"),COUNTIFS(医生!$F$24,"*"&amp;LEFT(医生!$F$27,FIND("+",医生!$F$27)-1)&amp;"*"))&gt;0)</v>
      </c>
      <c r="FQ35" s="13"/>
      <c r="FR35" s="37" t="s">
        <v>175</v>
      </c>
      <c r="FS35" s="22" t="s">
        <v>176</v>
      </c>
      <c r="FT35" s="38" t="s">
        <v>177</v>
      </c>
      <c r="FU35" s="26" t="s">
        <v>239</v>
      </c>
      <c r="FV35" s="38">
        <v>19</v>
      </c>
      <c r="FW35" s="38">
        <v>21</v>
      </c>
      <c r="FX35" s="38">
        <v>23</v>
      </c>
      <c r="FY35" s="38">
        <v>24</v>
      </c>
      <c r="FZ35" s="38">
        <v>27</v>
      </c>
      <c r="GA35" s="38" t="s">
        <v>179</v>
      </c>
      <c r="GB35" s="38" t="s">
        <v>180</v>
      </c>
      <c r="GC35" s="38" t="s">
        <v>181</v>
      </c>
      <c r="GD35" s="22" t="s">
        <v>213</v>
      </c>
      <c r="GE35" s="22" t="s">
        <v>214</v>
      </c>
      <c r="GF35" s="22" t="s">
        <v>208</v>
      </c>
      <c r="GG35" s="22" t="s">
        <v>215</v>
      </c>
      <c r="GH35" s="22" t="s">
        <v>216</v>
      </c>
      <c r="GI35" s="22" t="s">
        <v>217</v>
      </c>
      <c r="GJ35" s="22" t="s">
        <v>218</v>
      </c>
      <c r="GK35" s="22" t="s">
        <v>185</v>
      </c>
      <c r="GL35" s="22" t="s">
        <v>186</v>
      </c>
      <c r="GM35" s="22" t="s">
        <v>219</v>
      </c>
      <c r="GN35" s="22" t="s">
        <v>220</v>
      </c>
      <c r="GO35" s="22" t="s">
        <v>221</v>
      </c>
      <c r="GP35" s="22" t="s">
        <v>222</v>
      </c>
      <c r="GQ35" s="22" t="s">
        <v>223</v>
      </c>
      <c r="GR35" s="22" t="s">
        <v>188</v>
      </c>
      <c r="GS35" s="22" t="s">
        <v>190</v>
      </c>
      <c r="GT35" s="22" t="s">
        <v>191</v>
      </c>
      <c r="GU35" s="22" t="s">
        <v>192</v>
      </c>
      <c r="GV35" s="22" t="s">
        <v>191</v>
      </c>
      <c r="GW35" s="22" t="s">
        <v>224</v>
      </c>
      <c r="GX35" s="22" t="s">
        <v>225</v>
      </c>
      <c r="GY35" s="22" t="s">
        <v>226</v>
      </c>
      <c r="GZ35" s="39" t="str">
        <f t="shared" si="15"/>
        <v>OR(IF(COUNTIFS(医生!$F$27,"&lt;&gt;",医生!$F$27,"&lt;&gt;*+*")=1,COUNTIFS(医生!$F$19:$F$21,"*"&amp;医生!$F$27&amp;"*")+COUNTIFS(医生!$F$27,医生!$F$23,医生!$F$23,"&lt;&gt;")+COUNTIFS(医生!$F$27,医生!$F$24,医生!$F$24,"&lt;&gt;")&gt;0),IF(COUNTIFS(医生!$F$27,"*"&amp;"+"&amp;"*",医生!$F$27,"&lt;&gt;*午*")=1,COUNTIFS(医生!$F$19:$F$21,"*"&amp;LEFT(医生!$F$27,FIND("+",医生!$F$27)-1)&amp;"*")+COUNTIFS(医生!$F$19:$F$21,"*"&amp;MID(医生!$F$27,FIND("+",医生!$F$27)+1,3)&amp;"*")+COUNTIFS(医生!$F$23:$F$24,"*"&amp;LEFT(医生!$F$27,FIND("+",医生!$F$27)-1)&amp;"*")+COUNTIFS(医生!$F$23:$F$24,"*"&amp;MID(医生!$F$27,FIND("+",医生!$F$27)+1,3)&amp;"*")&gt;0),IF(COUNTIFS(医生!$F$27,"*"&amp;"上午"&amp;"*")=1,COUNTIFS(医生!$F$19:$F$21,"*"&amp;LEFT(医生!$F$27,FIND("+",医生!$F$27)-1)&amp;"*")+COUNTIFS(医生!$F$23:$F$24,"*"&amp;LEFT(医生!$F$27,FIND("+",医生!$F$27)-1)&amp;"*")&gt;0),IF(COUNTIFS(医生!$F$27,"*"&amp;"上午"&amp;"*")=1,COUNTIFS(医生!$F$19:$F$21,"&lt;&gt;*下午*",医生!$F$19:$F$21,"*"&amp;MID(LEFT(医生!$F$27,FIND("午",医生!$F$27)-3),FIND("+",医生!$F$27)+1,3)&amp;"*")+COUNTIFS(医生!$F$23,"*"&amp;MID(LEFT(医生!$F$27,FIND("午",医生!$F$27)-3),FIND("+",医生!$F$27)+1,3)&amp;"*")&gt;0))</v>
      </c>
      <c r="HE35" s="40" t="s">
        <v>175</v>
      </c>
      <c r="HF35" s="40" t="s">
        <v>179</v>
      </c>
      <c r="HG35" s="40" t="s">
        <v>180</v>
      </c>
      <c r="HH35" s="33" t="s">
        <v>176</v>
      </c>
      <c r="HI35" s="34" t="s">
        <v>177</v>
      </c>
      <c r="HJ35" s="26" t="s">
        <v>239</v>
      </c>
      <c r="HK35" s="42" t="s">
        <v>243</v>
      </c>
      <c r="HL35" s="34">
        <v>19</v>
      </c>
      <c r="HM35" s="34">
        <v>21</v>
      </c>
      <c r="HN35" s="34">
        <v>22</v>
      </c>
      <c r="HO35" s="34">
        <v>24</v>
      </c>
      <c r="HP35" s="34">
        <v>28</v>
      </c>
      <c r="HQ35" s="34"/>
      <c r="HR35" s="34"/>
      <c r="HS35" s="34">
        <v>23</v>
      </c>
      <c r="HT35" s="34">
        <v>27</v>
      </c>
      <c r="HU35" s="34" t="s">
        <v>181</v>
      </c>
      <c r="HV35" s="33" t="s">
        <v>184</v>
      </c>
      <c r="HW35" s="33" t="s">
        <v>203</v>
      </c>
      <c r="HX35" s="33" t="s">
        <v>186</v>
      </c>
      <c r="HY35" s="33" t="s">
        <v>214</v>
      </c>
      <c r="HZ35" s="33" t="s">
        <v>208</v>
      </c>
      <c r="IA35" s="33" t="s">
        <v>185</v>
      </c>
      <c r="IB35" s="33" t="s">
        <v>209</v>
      </c>
      <c r="IC35" s="33" t="s">
        <v>210</v>
      </c>
      <c r="ID35" s="33" t="s">
        <v>205</v>
      </c>
      <c r="IE35" s="33" t="s">
        <v>228</v>
      </c>
      <c r="IF35" s="9" t="str">
        <f t="shared" si="16"/>
        <v>OR(IF(COUNTIFS(医生!$F$28,"&lt;&gt;")=1,COUNTIFS(医生!$F$19:$F$21,"*"&amp;医生!$F$28&amp;"*",医生!$F$19:$F$21,"&lt;&gt;",医生!$F$19:$F$21,"&lt;&gt;*上午*")+COUNTIFS(医生!$F$22,医生!$F$28)+COUNTIFS(医生!$F$24,医生!$F$28)&gt;0),IF(COUNTIFS(医生!$F$28,"&lt;&gt;")=1,COUNTIFS(医生!$G$19:$G$21,"*"&amp;医生!$F$28&amp;"*")+COUNTIFS(医生!$G$23:$G$27,"*"&amp;医生!$F$28&amp;"*")&gt;0))</v>
      </c>
      <c r="IK35" s="9" t="s">
        <v>176</v>
      </c>
      <c r="IL35" s="6" t="s">
        <v>177</v>
      </c>
      <c r="IM35" s="6" t="s">
        <v>235</v>
      </c>
      <c r="IN35" s="6" t="s">
        <v>239</v>
      </c>
      <c r="IO35" s="6" t="s">
        <v>243</v>
      </c>
      <c r="IP35" s="6">
        <v>19</v>
      </c>
      <c r="IQ35" s="6">
        <v>21</v>
      </c>
      <c r="IR35" s="6">
        <v>23</v>
      </c>
      <c r="IS35" s="6">
        <v>27</v>
      </c>
      <c r="IT35" s="6">
        <v>28</v>
      </c>
      <c r="IU35" s="6"/>
      <c r="IV35" s="6"/>
      <c r="IW35" s="6"/>
      <c r="IX35" s="6"/>
      <c r="IY35" s="6" t="s">
        <v>181</v>
      </c>
      <c r="IZ35" s="9" t="s">
        <v>184</v>
      </c>
      <c r="JA35" s="9" t="s">
        <v>185</v>
      </c>
      <c r="JB35" s="9" t="s">
        <v>186</v>
      </c>
      <c r="JC35" s="9" t="s">
        <v>230</v>
      </c>
      <c r="JD35" s="47" t="str">
        <f t="shared" si="17"/>
        <v>IF(COUNTIFS(医生!$F$28,"&lt;&gt;")=1,COUNTIFS(医生!$G$19:$G$21,"*"&amp;医生!$F$28&amp;"*")+COUNTIFS(医生!$G$23:$G$27,"*"&amp;医生!$F$28&amp;"*")&lt;1)</v>
      </c>
      <c r="JG35" s="9" t="s">
        <v>176</v>
      </c>
      <c r="JH35" s="6" t="s">
        <v>177</v>
      </c>
      <c r="JI35" s="6" t="s">
        <v>235</v>
      </c>
      <c r="JJ35" s="6" t="s">
        <v>239</v>
      </c>
      <c r="JK35" s="6" t="s">
        <v>243</v>
      </c>
      <c r="JL35" s="6">
        <v>19</v>
      </c>
      <c r="JM35" s="6">
        <v>21</v>
      </c>
      <c r="JN35" s="6">
        <v>23</v>
      </c>
      <c r="JO35" s="6">
        <v>27</v>
      </c>
      <c r="JP35" s="6">
        <v>28</v>
      </c>
      <c r="JQ35" s="6"/>
      <c r="JR35" s="6"/>
      <c r="JS35" s="6"/>
      <c r="JT35" s="6"/>
      <c r="JU35" s="6" t="s">
        <v>181</v>
      </c>
      <c r="JV35" s="9" t="s">
        <v>184</v>
      </c>
      <c r="JW35" s="9" t="s">
        <v>185</v>
      </c>
      <c r="JX35" s="9" t="s">
        <v>186</v>
      </c>
      <c r="JY35" s="9" t="s">
        <v>230</v>
      </c>
      <c r="JZ35" s="47" t="str">
        <f t="shared" si="18"/>
        <v>IF(COUNTIFS(医生!$E$28,"&lt;&gt;")=1,COUNTIFS(医生!$F$19:$F$21,"*"&amp;医生!$E$28&amp;"*")+COUNTIFS(医生!$F$23:$F$27,"*"&amp;医生!$E$28&amp;"*")&lt;1)</v>
      </c>
    </row>
    <row r="36" spans="1:286" ht="70.7" customHeight="1" x14ac:dyDescent="0.2">
      <c r="A36" s="1" t="s">
        <v>264</v>
      </c>
      <c r="B36" s="9" t="s">
        <v>81</v>
      </c>
      <c r="C36" s="10" t="s">
        <v>16</v>
      </c>
      <c r="D36" s="9" t="s">
        <v>265</v>
      </c>
      <c r="E36" s="16" t="s">
        <v>266</v>
      </c>
      <c r="F36" s="22" t="e">
        <f>IF(COUNTIFS(医生!#REF!,"&lt;&gt;")=1,COUNTIFS(医生!$B$5:$B$7,"*"&amp;医生!#REF!&amp;"*",医生!$B$5:$B$7,"&lt;&gt;",医生!$B$5:$B$7,"&lt;&gt;*上午*")+COUNTIFS(医生!$B$8,医生!#REF!)+COUNTIFS(医生!#REF!,医生!#REF!)&gt;0)</f>
        <v>#REF!</v>
      </c>
      <c r="G36" s="16" t="str">
        <f>HH24&amp;HI24&amp;HJ24&amp;HI24&amp;HP24&amp;HV24&amp;HI24&amp;HJ24&amp;HI24&amp;HL24&amp;HU24&amp;HI24&amp;HJ24&amp;HI24&amp;HM24&amp;IA24&amp;HI24&amp;HJ24&amp;HI24&amp;HP24&amp;HW24&amp;HI24&amp;HJ24&amp;HI24&amp;HL24&amp;HU24&amp;HI24&amp;HJ24&amp;HI24&amp;HM24&amp;HY24&amp;HI24&amp;HJ24&amp;HI24&amp;HL24&amp;HU24&amp;HI24&amp;HJ24&amp;HI24&amp;HM24&amp;IC24&amp;HI24&amp;HJ24&amp;HI24&amp;HN24&amp;HZ24&amp;HI24&amp;HJ24&amp;HI24&amp;HP24&amp;IB24&amp;HI24&amp;HJ24&amp;HI24&amp;HO24&amp;HZ24&amp;HI24&amp;HJ24&amp;HI24&amp;HP24&amp;IE24</f>
        <v>IF(COUNTIFS(医生!$C$14,"&lt;&gt;")=1,COUNTIFS(医生!$C$5:$C$7,"*"&amp;医生!$C$14&amp;"*",医生!$C$5:$C$7,"&lt;&gt;",医生!$C$5:$C$7,"&lt;&gt;*上午*")+COUNTIFS(医生!$C$8,医生!$C$14)+COUNTIFS(医生!$C$10,医生!$C$14)&gt;0)</v>
      </c>
      <c r="J36" s="6" t="s">
        <v>175</v>
      </c>
      <c r="K36" s="9" t="s">
        <v>176</v>
      </c>
      <c r="L36" s="6" t="s">
        <v>177</v>
      </c>
      <c r="M36" s="6" t="s">
        <v>243</v>
      </c>
      <c r="N36" s="26">
        <v>19</v>
      </c>
      <c r="O36" s="26">
        <v>19</v>
      </c>
      <c r="P36" s="26">
        <v>21</v>
      </c>
      <c r="Q36" s="26">
        <v>23</v>
      </c>
      <c r="R36" s="26">
        <v>24</v>
      </c>
      <c r="S36" s="26">
        <v>27</v>
      </c>
      <c r="T36" s="26">
        <v>28</v>
      </c>
      <c r="U36" s="6" t="s">
        <v>179</v>
      </c>
      <c r="V36" s="6" t="s">
        <v>180</v>
      </c>
      <c r="W36" s="6" t="s">
        <v>181</v>
      </c>
      <c r="X36" s="9" t="s">
        <v>182</v>
      </c>
      <c r="Y36" s="9" t="s">
        <v>183</v>
      </c>
      <c r="Z36" s="9" t="s">
        <v>184</v>
      </c>
      <c r="AA36" s="9" t="s">
        <v>185</v>
      </c>
      <c r="AB36" s="9" t="s">
        <v>186</v>
      </c>
      <c r="AC36" s="9" t="s">
        <v>187</v>
      </c>
      <c r="AD36" s="9" t="s">
        <v>188</v>
      </c>
      <c r="AE36" s="9" t="s">
        <v>189</v>
      </c>
      <c r="AF36" s="9" t="s">
        <v>190</v>
      </c>
      <c r="AG36" s="9" t="s">
        <v>191</v>
      </c>
      <c r="AH36" s="9" t="s">
        <v>192</v>
      </c>
      <c r="AI36" s="9" t="s">
        <v>193</v>
      </c>
      <c r="AJ36" s="9" t="s">
        <v>194</v>
      </c>
      <c r="AK36" s="9" t="s">
        <v>195</v>
      </c>
      <c r="AL36" s="9" t="s">
        <v>196</v>
      </c>
      <c r="AM36" s="9" t="s">
        <v>197</v>
      </c>
      <c r="AN36" s="9" t="s">
        <v>198</v>
      </c>
      <c r="AO36" s="9" t="s">
        <v>199</v>
      </c>
      <c r="AP36" s="19" t="str">
        <f t="shared" si="10"/>
        <v>OR(IF(COUNTIFS(医生!$G$19,"&lt;&gt;*午*",医生!$G$19,"&lt;&gt;")=1,COUNTIFS(医生!$G$19:$G$21,"*"&amp;医生!$G$19&amp;"*")+COUNTIFS(医生!$G$23:$G$24,"*"&amp;医生!$G$19&amp;"*")+COUNTIFS(医生!$G$27:$G$28,"*"&amp;医生!$G$19&amp;"*")&gt;1),IF(COUNTIFS(医生!$G$19,"*"&amp;"上午"&amp;"*")=1,COUNTIFS(医生!$G$19:$G$21,"*"&amp;LEFT(医生!$G$19,FIND("午",医生!$G$19)-3)&amp;"*")+COUNTIFS(医生!$G$23,"*"&amp;LEFT(医生!$G$19,FIND("午",医生!$G$19)-3)&amp;"*")+COUNTIFS(医生!$G$27,"*"&amp;LEFT(医生!$G$19,FIND("午",医生!$G$19)-3)&amp;"*")&gt;1),IF(COUNTIFS(医生!$G$19,"*"&amp;"上午"&amp;"*")=1,COUNTIFS(医生!$G$19:$G$21,"*"&amp;LEFT(医生!$G$19,FIND("午",医生!$G$19)-3)&amp;"*")+COUNTIFS(医生!$G$23,"*"&amp;LEFT(医生!$G$19,FIND("午",医生!$G$19)-3)&amp;"*")+COUNTIFS(医生!$G$27,"*"&amp;LEFT(医生!$G$19,FIND("午",医生!$G$19)-3)&amp;"*")&gt;1),IF(COUNTIFS(医生!$G$19,"*"&amp;"下午"&amp;"*")=1,COUNTIFS(医生!$G$19:$G$21,"*"&amp;LEFT(医生!$G$19,FIND("午",医生!$G$19)-3)&amp;"*")+COUNTIFS(医生!$G$24,"*"&amp;LEFT(医生!$G$19,FIND("午",医生!$G$19)-3)&amp;"*")+COUNTIFS(医生!$G$27,"*"&amp;LEFT(医生!$G$19,FIND("午",医生!$G$19)-3)&amp;"*",医生!$G$27,"&lt;&gt;*午*")+IF(COUNTIFS(医生!$G$27,"*"&amp;"午"&amp;"*"),IF(LEFT(医生!$G$27,FIND("+",医生!$G$27)-1)=LEFT(医生!$G$19,FIND("午",医生!$G$19)-3),1,0),0)+COUNTIFS(医生!$G$28,"*"&amp;LEFT(医生!$G$19,FIND("午",医生!$G$19)-3)&amp;"*")&gt;1))</v>
      </c>
      <c r="AS36" s="6" t="s">
        <v>175</v>
      </c>
      <c r="AT36" s="9" t="s">
        <v>176</v>
      </c>
      <c r="AU36" s="6" t="s">
        <v>177</v>
      </c>
      <c r="AV36" s="6" t="s">
        <v>243</v>
      </c>
      <c r="AW36" s="26">
        <v>20</v>
      </c>
      <c r="AX36" s="26">
        <v>19</v>
      </c>
      <c r="AY36" s="26">
        <v>21</v>
      </c>
      <c r="AZ36" s="26">
        <v>23</v>
      </c>
      <c r="BA36" s="26">
        <v>24</v>
      </c>
      <c r="BB36" s="26">
        <v>27</v>
      </c>
      <c r="BC36" s="26">
        <v>28</v>
      </c>
      <c r="BD36" s="6" t="s">
        <v>179</v>
      </c>
      <c r="BE36" s="6" t="s">
        <v>180</v>
      </c>
      <c r="BF36" s="6" t="s">
        <v>181</v>
      </c>
      <c r="BG36" s="9" t="s">
        <v>182</v>
      </c>
      <c r="BH36" s="9" t="s">
        <v>183</v>
      </c>
      <c r="BI36" s="9" t="s">
        <v>184</v>
      </c>
      <c r="BJ36" s="9" t="s">
        <v>185</v>
      </c>
      <c r="BK36" s="9" t="s">
        <v>186</v>
      </c>
      <c r="BL36" s="9" t="s">
        <v>187</v>
      </c>
      <c r="BM36" s="9" t="s">
        <v>188</v>
      </c>
      <c r="BN36" s="9" t="s">
        <v>189</v>
      </c>
      <c r="BO36" s="9" t="s">
        <v>190</v>
      </c>
      <c r="BP36" s="9" t="s">
        <v>191</v>
      </c>
      <c r="BQ36" s="9" t="s">
        <v>192</v>
      </c>
      <c r="BR36" s="9" t="s">
        <v>193</v>
      </c>
      <c r="BS36" s="9" t="s">
        <v>194</v>
      </c>
      <c r="BT36" s="9" t="s">
        <v>195</v>
      </c>
      <c r="BU36" s="9" t="s">
        <v>196</v>
      </c>
      <c r="BV36" s="9" t="s">
        <v>197</v>
      </c>
      <c r="BW36" s="9" t="s">
        <v>198</v>
      </c>
      <c r="BX36" s="9" t="s">
        <v>199</v>
      </c>
      <c r="BY36" s="29" t="str">
        <f t="shared" si="11"/>
        <v>OR(IF(COUNTIFS(医生!$G$20,"&lt;&gt;*午*",医生!$G$20,"&lt;&gt;")=1,COUNTIFS(医生!$G$19:$G$21,"*"&amp;医生!$G$20&amp;"*")+COUNTIFS(医生!$G$23:$G$24,"*"&amp;医生!$G$20&amp;"*")+COUNTIFS(医生!$G$27:$G$28,"*"&amp;医生!$G$20&amp;"*")&gt;1),IF(COUNTIFS(医生!$G$20,"*"&amp;"上午"&amp;"*")=1,COUNTIFS(医生!$G$19:$G$21,"*"&amp;LEFT(医生!$G$20,FIND("午",医生!$G$20)-3)&amp;"*")+COUNTIFS(医生!$G$23,"*"&amp;LEFT(医生!$G$20,FIND("午",医生!$G$20)-3)&amp;"*")+COUNTIFS(医生!$G$27,"*"&amp;LEFT(医生!$G$20,FIND("午",医生!$G$20)-3)&amp;"*")&gt;1),IF(COUNTIFS(医生!$G$20,"*"&amp;"上午"&amp;"*")=1,COUNTIFS(医生!$G$19:$G$21,"*"&amp;LEFT(医生!$G$20,FIND("午",医生!$G$20)-3)&amp;"*")+COUNTIFS(医生!$G$23,"*"&amp;LEFT(医生!$G$20,FIND("午",医生!$G$20)-3)&amp;"*")+COUNTIFS(医生!$G$27,"*"&amp;LEFT(医生!$G$20,FIND("午",医生!$G$20)-3)&amp;"*")&gt;1),IF(COUNTIFS(医生!$G$20,"*"&amp;"下午"&amp;"*")=1,COUNTIFS(医生!$G$19:$G$21,"*"&amp;LEFT(医生!$G$20,FIND("午",医生!$G$20)-3)&amp;"*")+COUNTIFS(医生!$G$24,"*"&amp;LEFT(医生!$G$20,FIND("午",医生!$G$20)-3)&amp;"*")+COUNTIFS(医生!$G$27,"*"&amp;LEFT(医生!$G$20,FIND("午",医生!$G$20)-3)&amp;"*",医生!$G$27,"&lt;&gt;*午*")+IF(COUNTIFS(医生!$G$27,"*"&amp;"午"&amp;"*"),IF(LEFT(医生!$G$27,FIND("+",医生!$G$27)-1)=LEFT(医生!$G$20,FIND("午",医生!$G$20)-3),1,0),0)+COUNTIFS(医生!$G$28,"*"&amp;LEFT(医生!$G$20,FIND("午",医生!$G$20)-3)&amp;"*")&gt;1))</v>
      </c>
      <c r="CB36" s="6" t="s">
        <v>175</v>
      </c>
      <c r="CC36" s="9" t="s">
        <v>176</v>
      </c>
      <c r="CD36" s="6" t="s">
        <v>177</v>
      </c>
      <c r="CE36" s="6" t="s">
        <v>243</v>
      </c>
      <c r="CF36" s="26">
        <v>21</v>
      </c>
      <c r="CG36" s="26">
        <v>19</v>
      </c>
      <c r="CH36" s="26">
        <v>21</v>
      </c>
      <c r="CI36" s="26">
        <v>23</v>
      </c>
      <c r="CJ36" s="26">
        <v>24</v>
      </c>
      <c r="CK36" s="26">
        <v>27</v>
      </c>
      <c r="CL36" s="26">
        <v>28</v>
      </c>
      <c r="CM36" s="6" t="s">
        <v>179</v>
      </c>
      <c r="CN36" s="6" t="s">
        <v>180</v>
      </c>
      <c r="CO36" s="6" t="s">
        <v>181</v>
      </c>
      <c r="CP36" s="9" t="s">
        <v>182</v>
      </c>
      <c r="CQ36" s="9" t="s">
        <v>183</v>
      </c>
      <c r="CR36" s="9" t="s">
        <v>184</v>
      </c>
      <c r="CS36" s="9" t="s">
        <v>185</v>
      </c>
      <c r="CT36" s="9" t="s">
        <v>186</v>
      </c>
      <c r="CU36" s="9" t="s">
        <v>187</v>
      </c>
      <c r="CV36" s="9" t="s">
        <v>188</v>
      </c>
      <c r="CW36" s="9" t="s">
        <v>189</v>
      </c>
      <c r="CX36" s="9" t="s">
        <v>190</v>
      </c>
      <c r="CY36" s="9" t="s">
        <v>191</v>
      </c>
      <c r="CZ36" s="9" t="s">
        <v>192</v>
      </c>
      <c r="DA36" s="9" t="s">
        <v>193</v>
      </c>
      <c r="DB36" s="9" t="s">
        <v>194</v>
      </c>
      <c r="DC36" s="9" t="s">
        <v>195</v>
      </c>
      <c r="DD36" s="9" t="s">
        <v>196</v>
      </c>
      <c r="DE36" s="9" t="s">
        <v>197</v>
      </c>
      <c r="DF36" s="9" t="s">
        <v>198</v>
      </c>
      <c r="DG36" s="9" t="s">
        <v>199</v>
      </c>
      <c r="DH36" s="30" t="str">
        <f t="shared" si="12"/>
        <v>OR(IF(COUNTIFS(医生!$G$21,"&lt;&gt;*午*",医生!$G$21,"&lt;&gt;")=1,COUNTIFS(医生!$G$19:$G$21,"*"&amp;医生!$G$21&amp;"*")+COUNTIFS(医生!$G$23:$G$24,"*"&amp;医生!$G$21&amp;"*")+COUNTIFS(医生!$G$27:$G$28,"*"&amp;医生!$G$21&amp;"*")&gt;1),IF(COUNTIFS(医生!$G$21,"*"&amp;"上午"&amp;"*")=1,COUNTIFS(医生!$G$19:$G$21,"*"&amp;LEFT(医生!$G$21,FIND("午",医生!$G$21)-3)&amp;"*")+COUNTIFS(医生!$G$23,"*"&amp;LEFT(医生!$G$21,FIND("午",医生!$G$21)-3)&amp;"*")+COUNTIFS(医生!$G$27,"*"&amp;LEFT(医生!$G$21,FIND("午",医生!$G$21)-3)&amp;"*")&gt;1),IF(COUNTIFS(医生!$G$21,"*"&amp;"上午"&amp;"*")=1,COUNTIFS(医生!$G$19:$G$21,"*"&amp;LEFT(医生!$G$21,FIND("午",医生!$G$21)-3)&amp;"*")+COUNTIFS(医生!$G$23,"*"&amp;LEFT(医生!$G$21,FIND("午",医生!$G$21)-3)&amp;"*")+COUNTIFS(医生!$G$27,"*"&amp;LEFT(医生!$G$21,FIND("午",医生!$G$21)-3)&amp;"*")&gt;1),IF(COUNTIFS(医生!$G$21,"*"&amp;"下午"&amp;"*")=1,COUNTIFS(医生!$G$19:$G$21,"*"&amp;LEFT(医生!$G$21,FIND("午",医生!$G$21)-3)&amp;"*")+COUNTIFS(医生!$G$24,"*"&amp;LEFT(医生!$G$21,FIND("午",医生!$G$21)-3)&amp;"*")+COUNTIFS(医生!$G$27,"*"&amp;LEFT(医生!$G$21,FIND("午",医生!$G$21)-3)&amp;"*",医生!$G$27,"&lt;&gt;*午*")+IF(COUNTIFS(医生!$G$27,"*"&amp;"午"&amp;"*"),IF(LEFT(医生!$G$27,FIND("+",医生!$G$27)-1)=LEFT(医生!$G$21,FIND("午",医生!$G$21)-3),1,0),0)+COUNTIFS(医生!$G$28,"*"&amp;LEFT(医生!$G$21,FIND("午",医生!$G$21)-3)&amp;"*")&gt;1))</v>
      </c>
      <c r="DK36" s="9" t="s">
        <v>200</v>
      </c>
      <c r="DL36" s="9" t="s">
        <v>201</v>
      </c>
      <c r="DM36" s="6" t="s">
        <v>177</v>
      </c>
      <c r="DN36" s="26" t="s">
        <v>243</v>
      </c>
      <c r="DO36" s="26">
        <v>22</v>
      </c>
      <c r="DP36" s="26">
        <v>28</v>
      </c>
      <c r="DQ36" s="6" t="s">
        <v>179</v>
      </c>
      <c r="DR36" s="6" t="s">
        <v>202</v>
      </c>
      <c r="DS36" s="32" t="str">
        <f t="shared" si="13"/>
        <v>COUNTIFS(医生!$G$28,医生!$G$22)&gt;0</v>
      </c>
      <c r="DY36" s="33" t="s">
        <v>176</v>
      </c>
      <c r="DZ36" s="34" t="s">
        <v>177</v>
      </c>
      <c r="EA36" s="26" t="s">
        <v>239</v>
      </c>
      <c r="EB36" s="34">
        <v>19</v>
      </c>
      <c r="EC36" s="34">
        <v>21</v>
      </c>
      <c r="ED36" s="34">
        <v>23</v>
      </c>
      <c r="EE36" s="34">
        <v>27</v>
      </c>
      <c r="EF36" s="34" t="s">
        <v>181</v>
      </c>
      <c r="EG36" s="33" t="s">
        <v>203</v>
      </c>
      <c r="EH36" s="33" t="s">
        <v>204</v>
      </c>
      <c r="EI36" s="33" t="s">
        <v>184</v>
      </c>
      <c r="EJ36" s="33" t="s">
        <v>185</v>
      </c>
      <c r="EK36" s="33" t="s">
        <v>205</v>
      </c>
      <c r="EL36" s="35" t="str">
        <f t="shared" si="19"/>
        <v>IF(COUNTIFS(医生!$F$23,"&lt;&gt;")=1,COUNTIFS(医生!$F$19:$F$21,"*"&amp;医生!$F$23&amp;"*",医生!$F$19:$F$21,"&lt;&gt;*下午*")+COUNTIFS(医生!$F$27,"*"&amp;医生!$F$23&amp;"*")&gt;0)</v>
      </c>
      <c r="ES36" s="9" t="s">
        <v>176</v>
      </c>
      <c r="ET36" s="6" t="s">
        <v>177</v>
      </c>
      <c r="EU36" s="6" t="s">
        <v>243</v>
      </c>
      <c r="EV36" s="6">
        <v>19</v>
      </c>
      <c r="EW36" s="6">
        <v>21</v>
      </c>
      <c r="EX36" s="6">
        <v>24</v>
      </c>
      <c r="EY36" s="6">
        <v>27</v>
      </c>
      <c r="EZ36" s="6">
        <v>28</v>
      </c>
      <c r="FA36" s="6" t="s">
        <v>181</v>
      </c>
      <c r="FB36" s="9" t="s">
        <v>183</v>
      </c>
      <c r="FC36" s="9" t="s">
        <v>184</v>
      </c>
      <c r="FD36" s="9" t="s">
        <v>207</v>
      </c>
      <c r="FE36" s="9" t="s">
        <v>203</v>
      </c>
      <c r="FF36" s="9" t="s">
        <v>208</v>
      </c>
      <c r="FG36" s="9" t="s">
        <v>185</v>
      </c>
      <c r="FH36" s="9" t="s">
        <v>209</v>
      </c>
      <c r="FI36" s="9" t="s">
        <v>210</v>
      </c>
      <c r="FJ36" s="9" t="s">
        <v>190</v>
      </c>
      <c r="FK36" s="9" t="s">
        <v>192</v>
      </c>
      <c r="FL36" s="9" t="s">
        <v>211</v>
      </c>
      <c r="FM36" s="36" t="str">
        <f t="shared" si="14"/>
        <v>IF(COUNTIFS(医生!$G$24,"&lt;&gt;")=1,COUNTIFS(医生!$G$19:$G$21,"*"&amp;医生!$G$24&amp;"*",医生!$G$19:$G$21,"&lt;&gt;*上午*")+COUNTIFS(医生!$G$28,医生!$G$24)+COUNTIFS(医生!$G$27,"*"&amp;医生!$G$24&amp;"*",医生!$G$27,"&lt;&gt;*午*")+IF(COUNTIFS(医生!$G$27,"*"&amp;"午"&amp;"*"),COUNTIFS(医生!$G$24,"*"&amp;LEFT(医生!$G$27,FIND("+",医生!$G$27)-1)&amp;"*"))&gt;0)</v>
      </c>
      <c r="FR36" s="37" t="s">
        <v>175</v>
      </c>
      <c r="FS36" s="22" t="s">
        <v>176</v>
      </c>
      <c r="FT36" s="38" t="s">
        <v>177</v>
      </c>
      <c r="FU36" s="26" t="s">
        <v>243</v>
      </c>
      <c r="FV36" s="38">
        <v>19</v>
      </c>
      <c r="FW36" s="38">
        <v>21</v>
      </c>
      <c r="FX36" s="38">
        <v>23</v>
      </c>
      <c r="FY36" s="38">
        <v>24</v>
      </c>
      <c r="FZ36" s="38">
        <v>27</v>
      </c>
      <c r="GA36" s="38" t="s">
        <v>179</v>
      </c>
      <c r="GB36" s="38" t="s">
        <v>180</v>
      </c>
      <c r="GC36" s="38" t="s">
        <v>181</v>
      </c>
      <c r="GD36" s="22" t="s">
        <v>213</v>
      </c>
      <c r="GE36" s="22" t="s">
        <v>214</v>
      </c>
      <c r="GF36" s="22" t="s">
        <v>208</v>
      </c>
      <c r="GG36" s="22" t="s">
        <v>215</v>
      </c>
      <c r="GH36" s="22" t="s">
        <v>216</v>
      </c>
      <c r="GI36" s="22" t="s">
        <v>217</v>
      </c>
      <c r="GJ36" s="22" t="s">
        <v>218</v>
      </c>
      <c r="GK36" s="22" t="s">
        <v>185</v>
      </c>
      <c r="GL36" s="22" t="s">
        <v>186</v>
      </c>
      <c r="GM36" s="22" t="s">
        <v>219</v>
      </c>
      <c r="GN36" s="22" t="s">
        <v>220</v>
      </c>
      <c r="GO36" s="22" t="s">
        <v>221</v>
      </c>
      <c r="GP36" s="22" t="s">
        <v>222</v>
      </c>
      <c r="GQ36" s="22" t="s">
        <v>223</v>
      </c>
      <c r="GR36" s="22" t="s">
        <v>188</v>
      </c>
      <c r="GS36" s="22" t="s">
        <v>190</v>
      </c>
      <c r="GT36" s="22" t="s">
        <v>191</v>
      </c>
      <c r="GU36" s="22" t="s">
        <v>192</v>
      </c>
      <c r="GV36" s="22" t="s">
        <v>191</v>
      </c>
      <c r="GW36" s="22" t="s">
        <v>224</v>
      </c>
      <c r="GX36" s="22" t="s">
        <v>225</v>
      </c>
      <c r="GY36" s="22" t="s">
        <v>226</v>
      </c>
      <c r="GZ36" s="39" t="str">
        <f t="shared" si="15"/>
        <v>OR(IF(COUNTIFS(医生!$G$27,"&lt;&gt;",医生!$G$27,"&lt;&gt;*+*")=1,COUNTIFS(医生!$G$19:$G$21,"*"&amp;医生!$G$27&amp;"*")+COUNTIFS(医生!$G$27,医生!$G$23,医生!$G$23,"&lt;&gt;")+COUNTIFS(医生!$G$27,医生!$G$24,医生!$G$24,"&lt;&gt;")&gt;0),IF(COUNTIFS(医生!$G$27,"*"&amp;"+"&amp;"*",医生!$G$27,"&lt;&gt;*午*")=1,COUNTIFS(医生!$G$19:$G$21,"*"&amp;LEFT(医生!$G$27,FIND("+",医生!$G$27)-1)&amp;"*")+COUNTIFS(医生!$G$19:$G$21,"*"&amp;MID(医生!$G$27,FIND("+",医生!$G$27)+1,3)&amp;"*")+COUNTIFS(医生!$G$23:$G$24,"*"&amp;LEFT(医生!$G$27,FIND("+",医生!$G$27)-1)&amp;"*")+COUNTIFS(医生!$G$23:$G$24,"*"&amp;MID(医生!$G$27,FIND("+",医生!$G$27)+1,3)&amp;"*")&gt;0),IF(COUNTIFS(医生!$G$27,"*"&amp;"上午"&amp;"*")=1,COUNTIFS(医生!$G$19:$G$21,"*"&amp;LEFT(医生!$G$27,FIND("+",医生!$G$27)-1)&amp;"*")+COUNTIFS(医生!$G$23:$G$24,"*"&amp;LEFT(医生!$G$27,FIND("+",医生!$G$27)-1)&amp;"*")&gt;0),IF(COUNTIFS(医生!$G$27,"*"&amp;"上午"&amp;"*")=1,COUNTIFS(医生!$G$19:$G$21,"&lt;&gt;*下午*",医生!$G$19:$G$21,"*"&amp;MID(LEFT(医生!$G$27,FIND("午",医生!$G$27)-3),FIND("+",医生!$G$27)+1,3)&amp;"*")+COUNTIFS(医生!$G$23,"*"&amp;MID(LEFT(医生!$G$27,FIND("午",医生!$G$27)-3),FIND("+",医生!$G$27)+1,3)&amp;"*")&gt;0))</v>
      </c>
      <c r="HE36" s="40" t="s">
        <v>175</v>
      </c>
      <c r="HF36" s="40" t="s">
        <v>179</v>
      </c>
      <c r="HG36" s="40" t="s">
        <v>180</v>
      </c>
      <c r="HH36" s="33" t="s">
        <v>176</v>
      </c>
      <c r="HI36" s="34" t="s">
        <v>177</v>
      </c>
      <c r="HJ36" s="26" t="s">
        <v>243</v>
      </c>
      <c r="HK36" s="42" t="s">
        <v>247</v>
      </c>
      <c r="HL36" s="34">
        <v>19</v>
      </c>
      <c r="HM36" s="34">
        <v>21</v>
      </c>
      <c r="HN36" s="34">
        <v>22</v>
      </c>
      <c r="HO36" s="34">
        <v>24</v>
      </c>
      <c r="HP36" s="34">
        <v>28</v>
      </c>
      <c r="HQ36" s="34"/>
      <c r="HR36" s="34"/>
      <c r="HS36" s="34">
        <v>23</v>
      </c>
      <c r="HT36" s="34">
        <v>27</v>
      </c>
      <c r="HU36" s="34" t="s">
        <v>181</v>
      </c>
      <c r="HV36" s="33" t="s">
        <v>184</v>
      </c>
      <c r="HW36" s="33" t="s">
        <v>203</v>
      </c>
      <c r="HX36" s="33" t="s">
        <v>186</v>
      </c>
      <c r="HY36" s="33" t="s">
        <v>214</v>
      </c>
      <c r="HZ36" s="33" t="s">
        <v>208</v>
      </c>
      <c r="IA36" s="33" t="s">
        <v>185</v>
      </c>
      <c r="IB36" s="33" t="s">
        <v>209</v>
      </c>
      <c r="IC36" s="33" t="s">
        <v>210</v>
      </c>
      <c r="ID36" s="33" t="s">
        <v>205</v>
      </c>
      <c r="IE36" s="33" t="s">
        <v>228</v>
      </c>
      <c r="IF36" s="9" t="str">
        <f t="shared" si="16"/>
        <v>OR(IF(COUNTIFS(医生!$G$28,"&lt;&gt;")=1,COUNTIFS(医生!$G$19:$G$21,"*"&amp;医生!$G$28&amp;"*",医生!$G$19:$G$21,"&lt;&gt;",医生!$G$19:$G$21,"&lt;&gt;*上午*")+COUNTIFS(医生!$G$22,医生!$G$28)+COUNTIFS(医生!$G$24,医生!$G$28)&gt;0),IF(COUNTIFS(医生!$G$28,"&lt;&gt;")=1,COUNTIFS(医生!$H$19:$H$21,"*"&amp;医生!$G$28&amp;"*")+COUNTIFS(医生!$H$23:$H$27,"*"&amp;医生!$G$28&amp;"*")&gt;0))</v>
      </c>
      <c r="IK36" s="9" t="s">
        <v>176</v>
      </c>
      <c r="IL36" s="6" t="s">
        <v>177</v>
      </c>
      <c r="IM36" s="6" t="s">
        <v>239</v>
      </c>
      <c r="IN36" s="6" t="s">
        <v>243</v>
      </c>
      <c r="IO36" s="6" t="s">
        <v>247</v>
      </c>
      <c r="IP36" s="6">
        <v>19</v>
      </c>
      <c r="IQ36" s="6">
        <v>21</v>
      </c>
      <c r="IR36" s="6">
        <v>23</v>
      </c>
      <c r="IS36" s="6">
        <v>27</v>
      </c>
      <c r="IT36" s="6">
        <v>28</v>
      </c>
      <c r="IU36" s="6"/>
      <c r="IV36" s="6"/>
      <c r="IW36" s="6"/>
      <c r="IX36" s="6"/>
      <c r="IY36" s="6" t="s">
        <v>181</v>
      </c>
      <c r="IZ36" s="9" t="s">
        <v>184</v>
      </c>
      <c r="JA36" s="9" t="s">
        <v>185</v>
      </c>
      <c r="JB36" s="9" t="s">
        <v>186</v>
      </c>
      <c r="JC36" s="9" t="s">
        <v>230</v>
      </c>
      <c r="JD36" s="47" t="str">
        <f t="shared" si="17"/>
        <v>IF(COUNTIFS(医生!$G$28,"&lt;&gt;")=1,COUNTIFS(医生!$H$19:$H$21,"*"&amp;医生!$G$28&amp;"*")+COUNTIFS(医生!$H$23:$H$27,"*"&amp;医生!$G$28&amp;"*")&lt;1)</v>
      </c>
      <c r="JG36" s="9" t="s">
        <v>176</v>
      </c>
      <c r="JH36" s="6" t="s">
        <v>177</v>
      </c>
      <c r="JI36" s="6" t="s">
        <v>239</v>
      </c>
      <c r="JJ36" s="6" t="s">
        <v>243</v>
      </c>
      <c r="JK36" s="6" t="s">
        <v>247</v>
      </c>
      <c r="JL36" s="6">
        <v>19</v>
      </c>
      <c r="JM36" s="6">
        <v>21</v>
      </c>
      <c r="JN36" s="6">
        <v>23</v>
      </c>
      <c r="JO36" s="6">
        <v>27</v>
      </c>
      <c r="JP36" s="6">
        <v>28</v>
      </c>
      <c r="JQ36" s="6"/>
      <c r="JR36" s="6"/>
      <c r="JS36" s="6"/>
      <c r="JT36" s="6"/>
      <c r="JU36" s="6" t="s">
        <v>181</v>
      </c>
      <c r="JV36" s="9" t="s">
        <v>184</v>
      </c>
      <c r="JW36" s="9" t="s">
        <v>185</v>
      </c>
      <c r="JX36" s="9" t="s">
        <v>186</v>
      </c>
      <c r="JY36" s="9" t="s">
        <v>230</v>
      </c>
      <c r="JZ36" s="47" t="str">
        <f t="shared" si="18"/>
        <v>IF(COUNTIFS(医生!$F$28,"&lt;&gt;")=1,COUNTIFS(医生!$G$19:$G$21,"*"&amp;医生!$F$28&amp;"*")+COUNTIFS(医生!$G$23:$G$27,"*"&amp;医生!$F$28&amp;"*")&lt;1)</v>
      </c>
    </row>
    <row r="37" spans="1:286" ht="68.45" customHeight="1" x14ac:dyDescent="0.2">
      <c r="A37" s="1" t="s">
        <v>264</v>
      </c>
      <c r="B37" s="9" t="s">
        <v>81</v>
      </c>
      <c r="C37" s="10" t="s">
        <v>16</v>
      </c>
      <c r="D37" s="4" t="s">
        <v>267</v>
      </c>
      <c r="E37" s="23" t="s">
        <v>112</v>
      </c>
      <c r="J37" s="6" t="s">
        <v>175</v>
      </c>
      <c r="K37" s="9" t="s">
        <v>176</v>
      </c>
      <c r="L37" s="6" t="s">
        <v>177</v>
      </c>
      <c r="M37" s="6" t="s">
        <v>247</v>
      </c>
      <c r="N37" s="26">
        <v>19</v>
      </c>
      <c r="O37" s="26">
        <v>19</v>
      </c>
      <c r="P37" s="26">
        <v>21</v>
      </c>
      <c r="Q37" s="26">
        <v>23</v>
      </c>
      <c r="R37" s="26">
        <v>24</v>
      </c>
      <c r="S37" s="26">
        <v>27</v>
      </c>
      <c r="T37" s="26">
        <v>28</v>
      </c>
      <c r="U37" s="6" t="s">
        <v>179</v>
      </c>
      <c r="V37" s="6" t="s">
        <v>180</v>
      </c>
      <c r="W37" s="6" t="s">
        <v>181</v>
      </c>
      <c r="X37" s="9" t="s">
        <v>182</v>
      </c>
      <c r="Y37" s="9" t="s">
        <v>183</v>
      </c>
      <c r="Z37" s="9" t="s">
        <v>184</v>
      </c>
      <c r="AA37" s="9" t="s">
        <v>185</v>
      </c>
      <c r="AB37" s="9" t="s">
        <v>186</v>
      </c>
      <c r="AC37" s="9" t="s">
        <v>187</v>
      </c>
      <c r="AD37" s="9" t="s">
        <v>188</v>
      </c>
      <c r="AE37" s="9" t="s">
        <v>189</v>
      </c>
      <c r="AF37" s="9" t="s">
        <v>190</v>
      </c>
      <c r="AG37" s="9" t="s">
        <v>191</v>
      </c>
      <c r="AH37" s="9" t="s">
        <v>192</v>
      </c>
      <c r="AI37" s="9" t="s">
        <v>193</v>
      </c>
      <c r="AJ37" s="9" t="s">
        <v>194</v>
      </c>
      <c r="AK37" s="9" t="s">
        <v>195</v>
      </c>
      <c r="AL37" s="9" t="s">
        <v>196</v>
      </c>
      <c r="AM37" s="9" t="s">
        <v>197</v>
      </c>
      <c r="AN37" s="9" t="s">
        <v>198</v>
      </c>
      <c r="AO37" s="9" t="s">
        <v>199</v>
      </c>
      <c r="AP37" s="19" t="str">
        <f t="shared" si="10"/>
        <v>OR(IF(COUNTIFS(医生!$H$19,"&lt;&gt;*午*",医生!$H$19,"&lt;&gt;")=1,COUNTIFS(医生!$H$19:$H$21,"*"&amp;医生!$H$19&amp;"*")+COUNTIFS(医生!$H$23:$H$24,"*"&amp;医生!$H$19&amp;"*")+COUNTIFS(医生!$H$27:$H$28,"*"&amp;医生!$H$19&amp;"*")&gt;1),IF(COUNTIFS(医生!$H$19,"*"&amp;"上午"&amp;"*")=1,COUNTIFS(医生!$H$19:$H$21,"*"&amp;LEFT(医生!$H$19,FIND("午",医生!$H$19)-3)&amp;"*")+COUNTIFS(医生!$H$23,"*"&amp;LEFT(医生!$H$19,FIND("午",医生!$H$19)-3)&amp;"*")+COUNTIFS(医生!$H$27,"*"&amp;LEFT(医生!$H$19,FIND("午",医生!$H$19)-3)&amp;"*")&gt;1),IF(COUNTIFS(医生!$H$19,"*"&amp;"上午"&amp;"*")=1,COUNTIFS(医生!$H$19:$H$21,"*"&amp;LEFT(医生!$H$19,FIND("午",医生!$H$19)-3)&amp;"*")+COUNTIFS(医生!$H$23,"*"&amp;LEFT(医生!$H$19,FIND("午",医生!$H$19)-3)&amp;"*")+COUNTIFS(医生!$H$27,"*"&amp;LEFT(医生!$H$19,FIND("午",医生!$H$19)-3)&amp;"*")&gt;1),IF(COUNTIFS(医生!$H$19,"*"&amp;"下午"&amp;"*")=1,COUNTIFS(医生!$H$19:$H$21,"*"&amp;LEFT(医生!$H$19,FIND("午",医生!$H$19)-3)&amp;"*")+COUNTIFS(医生!$H$24,"*"&amp;LEFT(医生!$H$19,FIND("午",医生!$H$19)-3)&amp;"*")+COUNTIFS(医生!$H$27,"*"&amp;LEFT(医生!$H$19,FIND("午",医生!$H$19)-3)&amp;"*",医生!$H$27,"&lt;&gt;*午*")+IF(COUNTIFS(医生!$H$27,"*"&amp;"午"&amp;"*"),IF(LEFT(医生!$H$27,FIND("+",医生!$H$27)-1)=LEFT(医生!$H$19,FIND("午",医生!$H$19)-3),1,0),0)+COUNTIFS(医生!$H$28,"*"&amp;LEFT(医生!$H$19,FIND("午",医生!$H$19)-3)&amp;"*")&gt;1))</v>
      </c>
      <c r="AS37" s="6" t="s">
        <v>175</v>
      </c>
      <c r="AT37" s="9" t="s">
        <v>176</v>
      </c>
      <c r="AU37" s="6" t="s">
        <v>177</v>
      </c>
      <c r="AV37" s="6" t="s">
        <v>247</v>
      </c>
      <c r="AW37" s="26">
        <v>20</v>
      </c>
      <c r="AX37" s="26">
        <v>19</v>
      </c>
      <c r="AY37" s="26">
        <v>21</v>
      </c>
      <c r="AZ37" s="26">
        <v>23</v>
      </c>
      <c r="BA37" s="26">
        <v>24</v>
      </c>
      <c r="BB37" s="26">
        <v>27</v>
      </c>
      <c r="BC37" s="26">
        <v>28</v>
      </c>
      <c r="BD37" s="6" t="s">
        <v>179</v>
      </c>
      <c r="BE37" s="6" t="s">
        <v>180</v>
      </c>
      <c r="BF37" s="6" t="s">
        <v>181</v>
      </c>
      <c r="BG37" s="9" t="s">
        <v>182</v>
      </c>
      <c r="BH37" s="9" t="s">
        <v>183</v>
      </c>
      <c r="BI37" s="9" t="s">
        <v>184</v>
      </c>
      <c r="BJ37" s="9" t="s">
        <v>185</v>
      </c>
      <c r="BK37" s="9" t="s">
        <v>186</v>
      </c>
      <c r="BL37" s="9" t="s">
        <v>187</v>
      </c>
      <c r="BM37" s="9" t="s">
        <v>188</v>
      </c>
      <c r="BN37" s="9" t="s">
        <v>189</v>
      </c>
      <c r="BO37" s="9" t="s">
        <v>190</v>
      </c>
      <c r="BP37" s="9" t="s">
        <v>191</v>
      </c>
      <c r="BQ37" s="9" t="s">
        <v>192</v>
      </c>
      <c r="BR37" s="9" t="s">
        <v>193</v>
      </c>
      <c r="BS37" s="9" t="s">
        <v>194</v>
      </c>
      <c r="BT37" s="9" t="s">
        <v>195</v>
      </c>
      <c r="BU37" s="9" t="s">
        <v>196</v>
      </c>
      <c r="BV37" s="9" t="s">
        <v>197</v>
      </c>
      <c r="BW37" s="9" t="s">
        <v>198</v>
      </c>
      <c r="BX37" s="9" t="s">
        <v>199</v>
      </c>
      <c r="BY37" s="29" t="str">
        <f t="shared" si="11"/>
        <v>OR(IF(COUNTIFS(医生!$H$20,"&lt;&gt;*午*",医生!$H$20,"&lt;&gt;")=1,COUNTIFS(医生!$H$19:$H$21,"*"&amp;医生!$H$20&amp;"*")+COUNTIFS(医生!$H$23:$H$24,"*"&amp;医生!$H$20&amp;"*")+COUNTIFS(医生!$H$27:$H$28,"*"&amp;医生!$H$20&amp;"*")&gt;1),IF(COUNTIFS(医生!$H$20,"*"&amp;"上午"&amp;"*")=1,COUNTIFS(医生!$H$19:$H$21,"*"&amp;LEFT(医生!$H$20,FIND("午",医生!$H$20)-3)&amp;"*")+COUNTIFS(医生!$H$23,"*"&amp;LEFT(医生!$H$20,FIND("午",医生!$H$20)-3)&amp;"*")+COUNTIFS(医生!$H$27,"*"&amp;LEFT(医生!$H$20,FIND("午",医生!$H$20)-3)&amp;"*")&gt;1),IF(COUNTIFS(医生!$H$20,"*"&amp;"上午"&amp;"*")=1,COUNTIFS(医生!$H$19:$H$21,"*"&amp;LEFT(医生!$H$20,FIND("午",医生!$H$20)-3)&amp;"*")+COUNTIFS(医生!$H$23,"*"&amp;LEFT(医生!$H$20,FIND("午",医生!$H$20)-3)&amp;"*")+COUNTIFS(医生!$H$27,"*"&amp;LEFT(医生!$H$20,FIND("午",医生!$H$20)-3)&amp;"*")&gt;1),IF(COUNTIFS(医生!$H$20,"*"&amp;"下午"&amp;"*")=1,COUNTIFS(医生!$H$19:$H$21,"*"&amp;LEFT(医生!$H$20,FIND("午",医生!$H$20)-3)&amp;"*")+COUNTIFS(医生!$H$24,"*"&amp;LEFT(医生!$H$20,FIND("午",医生!$H$20)-3)&amp;"*")+COUNTIFS(医生!$H$27,"*"&amp;LEFT(医生!$H$20,FIND("午",医生!$H$20)-3)&amp;"*",医生!$H$27,"&lt;&gt;*午*")+IF(COUNTIFS(医生!$H$27,"*"&amp;"午"&amp;"*"),IF(LEFT(医生!$H$27,FIND("+",医生!$H$27)-1)=LEFT(医生!$H$20,FIND("午",医生!$H$20)-3),1,0),0)+COUNTIFS(医生!$H$28,"*"&amp;LEFT(医生!$H$20,FIND("午",医生!$H$20)-3)&amp;"*")&gt;1))</v>
      </c>
      <c r="CB37" s="6" t="s">
        <v>175</v>
      </c>
      <c r="CC37" s="9" t="s">
        <v>176</v>
      </c>
      <c r="CD37" s="6" t="s">
        <v>177</v>
      </c>
      <c r="CE37" s="6" t="s">
        <v>247</v>
      </c>
      <c r="CF37" s="26">
        <v>21</v>
      </c>
      <c r="CG37" s="26">
        <v>19</v>
      </c>
      <c r="CH37" s="26">
        <v>21</v>
      </c>
      <c r="CI37" s="26">
        <v>23</v>
      </c>
      <c r="CJ37" s="26">
        <v>24</v>
      </c>
      <c r="CK37" s="26">
        <v>27</v>
      </c>
      <c r="CL37" s="26">
        <v>28</v>
      </c>
      <c r="CM37" s="6" t="s">
        <v>179</v>
      </c>
      <c r="CN37" s="6" t="s">
        <v>180</v>
      </c>
      <c r="CO37" s="6" t="s">
        <v>181</v>
      </c>
      <c r="CP37" s="9" t="s">
        <v>182</v>
      </c>
      <c r="CQ37" s="9" t="s">
        <v>183</v>
      </c>
      <c r="CR37" s="9" t="s">
        <v>184</v>
      </c>
      <c r="CS37" s="9" t="s">
        <v>185</v>
      </c>
      <c r="CT37" s="9" t="s">
        <v>186</v>
      </c>
      <c r="CU37" s="9" t="s">
        <v>187</v>
      </c>
      <c r="CV37" s="9" t="s">
        <v>188</v>
      </c>
      <c r="CW37" s="9" t="s">
        <v>189</v>
      </c>
      <c r="CX37" s="9" t="s">
        <v>190</v>
      </c>
      <c r="CY37" s="9" t="s">
        <v>191</v>
      </c>
      <c r="CZ37" s="9" t="s">
        <v>192</v>
      </c>
      <c r="DA37" s="9" t="s">
        <v>193</v>
      </c>
      <c r="DB37" s="9" t="s">
        <v>194</v>
      </c>
      <c r="DC37" s="9" t="s">
        <v>195</v>
      </c>
      <c r="DD37" s="9" t="s">
        <v>196</v>
      </c>
      <c r="DE37" s="9" t="s">
        <v>197</v>
      </c>
      <c r="DF37" s="9" t="s">
        <v>198</v>
      </c>
      <c r="DG37" s="9" t="s">
        <v>199</v>
      </c>
      <c r="DH37" s="30" t="str">
        <f t="shared" si="12"/>
        <v>OR(IF(COUNTIFS(医生!$H$21,"&lt;&gt;*午*",医生!$H$21,"&lt;&gt;")=1,COUNTIFS(医生!$H$19:$H$21,"*"&amp;医生!$H$21&amp;"*")+COUNTIFS(医生!$H$23:$H$24,"*"&amp;医生!$H$21&amp;"*")+COUNTIFS(医生!$H$27:$H$28,"*"&amp;医生!$H$21&amp;"*")&gt;1),IF(COUNTIFS(医生!$H$21,"*"&amp;"上午"&amp;"*")=1,COUNTIFS(医生!$H$19:$H$21,"*"&amp;LEFT(医生!$H$21,FIND("午",医生!$H$21)-3)&amp;"*")+COUNTIFS(医生!$H$23,"*"&amp;LEFT(医生!$H$21,FIND("午",医生!$H$21)-3)&amp;"*")+COUNTIFS(医生!$H$27,"*"&amp;LEFT(医生!$H$21,FIND("午",医生!$H$21)-3)&amp;"*")&gt;1),IF(COUNTIFS(医生!$H$21,"*"&amp;"上午"&amp;"*")=1,COUNTIFS(医生!$H$19:$H$21,"*"&amp;LEFT(医生!$H$21,FIND("午",医生!$H$21)-3)&amp;"*")+COUNTIFS(医生!$H$23,"*"&amp;LEFT(医生!$H$21,FIND("午",医生!$H$21)-3)&amp;"*")+COUNTIFS(医生!$H$27,"*"&amp;LEFT(医生!$H$21,FIND("午",医生!$H$21)-3)&amp;"*")&gt;1),IF(COUNTIFS(医生!$H$21,"*"&amp;"下午"&amp;"*")=1,COUNTIFS(医生!$H$19:$H$21,"*"&amp;LEFT(医生!$H$21,FIND("午",医生!$H$21)-3)&amp;"*")+COUNTIFS(医生!$H$24,"*"&amp;LEFT(医生!$H$21,FIND("午",医生!$H$21)-3)&amp;"*")+COUNTIFS(医生!$H$27,"*"&amp;LEFT(医生!$H$21,FIND("午",医生!$H$21)-3)&amp;"*",医生!$H$27,"&lt;&gt;*午*")+IF(COUNTIFS(医生!$H$27,"*"&amp;"午"&amp;"*"),IF(LEFT(医生!$H$27,FIND("+",医生!$H$27)-1)=LEFT(医生!$H$21,FIND("午",医生!$H$21)-3),1,0),0)+COUNTIFS(医生!$H$28,"*"&amp;LEFT(医生!$H$21,FIND("午",医生!$H$21)-3)&amp;"*")&gt;1))</v>
      </c>
      <c r="DK37" s="9" t="s">
        <v>200</v>
      </c>
      <c r="DL37" s="9" t="s">
        <v>201</v>
      </c>
      <c r="DM37" s="6" t="s">
        <v>177</v>
      </c>
      <c r="DN37" s="26" t="s">
        <v>247</v>
      </c>
      <c r="DO37" s="26">
        <v>22</v>
      </c>
      <c r="DP37" s="26">
        <v>28</v>
      </c>
      <c r="DQ37" s="6" t="s">
        <v>179</v>
      </c>
      <c r="DR37" s="6" t="s">
        <v>202</v>
      </c>
      <c r="DS37" s="32" t="str">
        <f t="shared" si="13"/>
        <v>COUNTIFS(医生!$H$28,医生!$H$22)&gt;0</v>
      </c>
      <c r="DY37" s="33" t="s">
        <v>176</v>
      </c>
      <c r="DZ37" s="34" t="s">
        <v>177</v>
      </c>
      <c r="EA37" s="26" t="s">
        <v>243</v>
      </c>
      <c r="EB37" s="34">
        <v>19</v>
      </c>
      <c r="EC37" s="34">
        <v>21</v>
      </c>
      <c r="ED37" s="34">
        <v>23</v>
      </c>
      <c r="EE37" s="34">
        <v>27</v>
      </c>
      <c r="EF37" s="34" t="s">
        <v>181</v>
      </c>
      <c r="EG37" s="33" t="s">
        <v>203</v>
      </c>
      <c r="EH37" s="33" t="s">
        <v>204</v>
      </c>
      <c r="EI37" s="33" t="s">
        <v>184</v>
      </c>
      <c r="EJ37" s="33" t="s">
        <v>185</v>
      </c>
      <c r="EK37" s="33" t="s">
        <v>205</v>
      </c>
      <c r="EL37" s="35" t="str">
        <f t="shared" si="19"/>
        <v>IF(COUNTIFS(医生!$G$23,"&lt;&gt;")=1,COUNTIFS(医生!$G$19:$G$21,"*"&amp;医生!$G$23&amp;"*",医生!$G$19:$G$21,"&lt;&gt;*下午*")+COUNTIFS(医生!$G$27,"*"&amp;医生!$G$23&amp;"*")&gt;0)</v>
      </c>
      <c r="ES37" s="9" t="s">
        <v>176</v>
      </c>
      <c r="ET37" s="6" t="s">
        <v>177</v>
      </c>
      <c r="EU37" s="6" t="s">
        <v>247</v>
      </c>
      <c r="EV37" s="6">
        <v>19</v>
      </c>
      <c r="EW37" s="6">
        <v>21</v>
      </c>
      <c r="EX37" s="6">
        <v>24</v>
      </c>
      <c r="EY37" s="6">
        <v>27</v>
      </c>
      <c r="EZ37" s="6">
        <v>28</v>
      </c>
      <c r="FA37" s="6" t="s">
        <v>181</v>
      </c>
      <c r="FB37" s="9" t="s">
        <v>183</v>
      </c>
      <c r="FC37" s="9" t="s">
        <v>184</v>
      </c>
      <c r="FD37" s="9" t="s">
        <v>207</v>
      </c>
      <c r="FE37" s="9" t="s">
        <v>203</v>
      </c>
      <c r="FF37" s="9" t="s">
        <v>208</v>
      </c>
      <c r="FG37" s="9" t="s">
        <v>185</v>
      </c>
      <c r="FH37" s="9" t="s">
        <v>209</v>
      </c>
      <c r="FI37" s="9" t="s">
        <v>210</v>
      </c>
      <c r="FJ37" s="9" t="s">
        <v>190</v>
      </c>
      <c r="FK37" s="9" t="s">
        <v>192</v>
      </c>
      <c r="FL37" s="9" t="s">
        <v>211</v>
      </c>
      <c r="FM37" s="36" t="str">
        <f t="shared" si="14"/>
        <v>IF(COUNTIFS(医生!$H$24,"&lt;&gt;")=1,COUNTIFS(医生!$H$19:$H$21,"*"&amp;医生!$H$24&amp;"*",医生!$H$19:$H$21,"&lt;&gt;*上午*")+COUNTIFS(医生!$H$28,医生!$H$24)+COUNTIFS(医生!$H$27,"*"&amp;医生!$H$24&amp;"*",医生!$H$27,"&lt;&gt;*午*")+IF(COUNTIFS(医生!$H$27,"*"&amp;"午"&amp;"*"),COUNTIFS(医生!$H$24,"*"&amp;LEFT(医生!$H$27,FIND("+",医生!$H$27)-1)&amp;"*"))&gt;0)</v>
      </c>
      <c r="FR37" s="37" t="s">
        <v>175</v>
      </c>
      <c r="FS37" s="22" t="s">
        <v>176</v>
      </c>
      <c r="FT37" s="38" t="s">
        <v>177</v>
      </c>
      <c r="FU37" s="26" t="s">
        <v>247</v>
      </c>
      <c r="FV37" s="38">
        <v>19</v>
      </c>
      <c r="FW37" s="38">
        <v>21</v>
      </c>
      <c r="FX37" s="38">
        <v>23</v>
      </c>
      <c r="FY37" s="38">
        <v>24</v>
      </c>
      <c r="FZ37" s="38">
        <v>27</v>
      </c>
      <c r="GA37" s="38" t="s">
        <v>179</v>
      </c>
      <c r="GB37" s="38" t="s">
        <v>180</v>
      </c>
      <c r="GC37" s="38" t="s">
        <v>181</v>
      </c>
      <c r="GD37" s="22" t="s">
        <v>213</v>
      </c>
      <c r="GE37" s="22" t="s">
        <v>214</v>
      </c>
      <c r="GF37" s="22" t="s">
        <v>208</v>
      </c>
      <c r="GG37" s="22" t="s">
        <v>215</v>
      </c>
      <c r="GH37" s="22" t="s">
        <v>216</v>
      </c>
      <c r="GI37" s="22" t="s">
        <v>217</v>
      </c>
      <c r="GJ37" s="22" t="s">
        <v>218</v>
      </c>
      <c r="GK37" s="22" t="s">
        <v>185</v>
      </c>
      <c r="GL37" s="22" t="s">
        <v>186</v>
      </c>
      <c r="GM37" s="22" t="s">
        <v>219</v>
      </c>
      <c r="GN37" s="22" t="s">
        <v>220</v>
      </c>
      <c r="GO37" s="22" t="s">
        <v>221</v>
      </c>
      <c r="GP37" s="22" t="s">
        <v>222</v>
      </c>
      <c r="GQ37" s="22" t="s">
        <v>223</v>
      </c>
      <c r="GR37" s="22" t="s">
        <v>188</v>
      </c>
      <c r="GS37" s="22" t="s">
        <v>190</v>
      </c>
      <c r="GT37" s="22" t="s">
        <v>191</v>
      </c>
      <c r="GU37" s="22" t="s">
        <v>192</v>
      </c>
      <c r="GV37" s="22" t="s">
        <v>191</v>
      </c>
      <c r="GW37" s="22" t="s">
        <v>224</v>
      </c>
      <c r="GX37" s="22" t="s">
        <v>225</v>
      </c>
      <c r="GY37" s="22" t="s">
        <v>226</v>
      </c>
      <c r="GZ37" s="39" t="str">
        <f t="shared" si="15"/>
        <v>OR(IF(COUNTIFS(医生!$H$27,"&lt;&gt;",医生!$H$27,"&lt;&gt;*+*")=1,COUNTIFS(医生!$H$19:$H$21,"*"&amp;医生!$H$27&amp;"*")+COUNTIFS(医生!$H$27,医生!$H$23,医生!$H$23,"&lt;&gt;")+COUNTIFS(医生!$H$27,医生!$H$24,医生!$H$24,"&lt;&gt;")&gt;0),IF(COUNTIFS(医生!$H$27,"*"&amp;"+"&amp;"*",医生!$H$27,"&lt;&gt;*午*")=1,COUNTIFS(医生!$H$19:$H$21,"*"&amp;LEFT(医生!$H$27,FIND("+",医生!$H$27)-1)&amp;"*")+COUNTIFS(医生!$H$19:$H$21,"*"&amp;MID(医生!$H$27,FIND("+",医生!$H$27)+1,3)&amp;"*")+COUNTIFS(医生!$H$23:$H$24,"*"&amp;LEFT(医生!$H$27,FIND("+",医生!$H$27)-1)&amp;"*")+COUNTIFS(医生!$H$23:$H$24,"*"&amp;MID(医生!$H$27,FIND("+",医生!$H$27)+1,3)&amp;"*")&gt;0),IF(COUNTIFS(医生!$H$27,"*"&amp;"上午"&amp;"*")=1,COUNTIFS(医生!$H$19:$H$21,"*"&amp;LEFT(医生!$H$27,FIND("+",医生!$H$27)-1)&amp;"*")+COUNTIFS(医生!$H$23:$H$24,"*"&amp;LEFT(医生!$H$27,FIND("+",医生!$H$27)-1)&amp;"*")&gt;0),IF(COUNTIFS(医生!$H$27,"*"&amp;"上午"&amp;"*")=1,COUNTIFS(医生!$H$19:$H$21,"&lt;&gt;*下午*",医生!$H$19:$H$21,"*"&amp;MID(LEFT(医生!$H$27,FIND("午",医生!$H$27)-3),FIND("+",医生!$H$27)+1,3)&amp;"*")+COUNTIFS(医生!$H$23,"*"&amp;MID(LEFT(医生!$H$27,FIND("午",医生!$H$27)-3),FIND("+",医生!$H$27)+1,3)&amp;"*")&gt;0))</v>
      </c>
      <c r="HE37" s="40" t="s">
        <v>175</v>
      </c>
      <c r="HF37" s="40" t="s">
        <v>179</v>
      </c>
      <c r="HG37" s="40" t="s">
        <v>180</v>
      </c>
      <c r="HH37" s="33" t="s">
        <v>176</v>
      </c>
      <c r="HI37" s="34" t="s">
        <v>177</v>
      </c>
      <c r="HJ37" s="26" t="s">
        <v>247</v>
      </c>
      <c r="HK37" s="42" t="s">
        <v>231</v>
      </c>
      <c r="HL37" s="34">
        <v>19</v>
      </c>
      <c r="HM37" s="34">
        <v>21</v>
      </c>
      <c r="HN37" s="34">
        <v>22</v>
      </c>
      <c r="HO37" s="34">
        <v>24</v>
      </c>
      <c r="HP37" s="34">
        <v>28</v>
      </c>
      <c r="HQ37" s="34"/>
      <c r="HR37" s="34"/>
      <c r="HS37" s="34">
        <v>23</v>
      </c>
      <c r="HT37" s="34">
        <v>27</v>
      </c>
      <c r="HU37" s="34" t="s">
        <v>181</v>
      </c>
      <c r="HV37" s="33" t="s">
        <v>184</v>
      </c>
      <c r="HW37" s="33" t="s">
        <v>203</v>
      </c>
      <c r="HX37" s="33" t="s">
        <v>186</v>
      </c>
      <c r="HY37" s="33" t="s">
        <v>214</v>
      </c>
      <c r="HZ37" s="33" t="s">
        <v>208</v>
      </c>
      <c r="IA37" s="33" t="s">
        <v>185</v>
      </c>
      <c r="IB37" s="33" t="s">
        <v>209</v>
      </c>
      <c r="IC37" s="33" t="s">
        <v>210</v>
      </c>
      <c r="ID37" s="33" t="s">
        <v>205</v>
      </c>
      <c r="IE37" s="33" t="s">
        <v>228</v>
      </c>
      <c r="IF37" s="9" t="str">
        <f t="shared" si="16"/>
        <v>OR(IF(COUNTIFS(医生!$H$28,"&lt;&gt;")=1,COUNTIFS(医生!$H$19:$H$21,"*"&amp;医生!$H$28&amp;"*",医生!$H$19:$H$21,"&lt;&gt;",医生!$H$19:$H$21,"&lt;&gt;*上午*")+COUNTIFS(医生!$H$22,医生!$H$28)+COUNTIFS(医生!$H$24,医生!$H$28)&gt;0),IF(COUNTIFS(医生!$H$28,"&lt;&gt;")=1,COUNTIFS(医生!$I$19:$I$21,"*"&amp;医生!$H$28&amp;"*")+COUNTIFS(医生!$I$23:$I$27,"*"&amp;医生!$H$28&amp;"*")&gt;0))</v>
      </c>
      <c r="IK37" s="9" t="s">
        <v>176</v>
      </c>
      <c r="IL37" s="6" t="s">
        <v>177</v>
      </c>
      <c r="IM37" s="6" t="s">
        <v>243</v>
      </c>
      <c r="IN37" s="6" t="s">
        <v>247</v>
      </c>
      <c r="IO37" s="6" t="s">
        <v>231</v>
      </c>
      <c r="IP37" s="6">
        <v>19</v>
      </c>
      <c r="IQ37" s="6">
        <v>21</v>
      </c>
      <c r="IR37" s="6">
        <v>23</v>
      </c>
      <c r="IS37" s="6">
        <v>27</v>
      </c>
      <c r="IT37" s="6">
        <v>28</v>
      </c>
      <c r="IU37" s="6"/>
      <c r="IV37" s="6"/>
      <c r="IW37" s="6"/>
      <c r="IX37" s="6"/>
      <c r="IY37" s="6" t="s">
        <v>181</v>
      </c>
      <c r="IZ37" s="9" t="s">
        <v>184</v>
      </c>
      <c r="JA37" s="9" t="s">
        <v>185</v>
      </c>
      <c r="JB37" s="9" t="s">
        <v>186</v>
      </c>
      <c r="JC37" s="9" t="s">
        <v>230</v>
      </c>
      <c r="JD37" s="47" t="str">
        <f t="shared" si="17"/>
        <v>IF(COUNTIFS(医生!$H$28,"&lt;&gt;")=1,COUNTIFS(医生!$I$19:$I$21,"*"&amp;医生!$H$28&amp;"*")+COUNTIFS(医生!$I$23:$I$27,"*"&amp;医生!$H$28&amp;"*")&lt;1)</v>
      </c>
      <c r="JG37" s="9" t="s">
        <v>176</v>
      </c>
      <c r="JH37" s="6" t="s">
        <v>177</v>
      </c>
      <c r="JI37" s="6" t="s">
        <v>243</v>
      </c>
      <c r="JJ37" s="6" t="s">
        <v>247</v>
      </c>
      <c r="JK37" s="6" t="s">
        <v>231</v>
      </c>
      <c r="JL37" s="6">
        <v>19</v>
      </c>
      <c r="JM37" s="6">
        <v>21</v>
      </c>
      <c r="JN37" s="6">
        <v>23</v>
      </c>
      <c r="JO37" s="6">
        <v>27</v>
      </c>
      <c r="JP37" s="6">
        <v>28</v>
      </c>
      <c r="JQ37" s="6"/>
      <c r="JR37" s="6"/>
      <c r="JS37" s="6"/>
      <c r="JT37" s="6"/>
      <c r="JU37" s="6" t="s">
        <v>181</v>
      </c>
      <c r="JV37" s="9" t="s">
        <v>184</v>
      </c>
      <c r="JW37" s="9" t="s">
        <v>185</v>
      </c>
      <c r="JX37" s="9" t="s">
        <v>186</v>
      </c>
      <c r="JY37" s="9" t="s">
        <v>230</v>
      </c>
      <c r="JZ37" s="47" t="str">
        <f t="shared" si="18"/>
        <v>IF(COUNTIFS(医生!$G$28,"&lt;&gt;")=1,COUNTIFS(医生!$H$19:$H$21,"*"&amp;医生!$G$28&amp;"*")+COUNTIFS(医生!$H$23:$H$27,"*"&amp;医生!$G$28&amp;"*")&lt;1)</v>
      </c>
    </row>
    <row r="38" spans="1:286" ht="142.5" x14ac:dyDescent="0.2">
      <c r="E38" s="23"/>
      <c r="J38" s="6" t="s">
        <v>175</v>
      </c>
      <c r="K38" s="9" t="s">
        <v>176</v>
      </c>
      <c r="L38" s="6" t="s">
        <v>177</v>
      </c>
      <c r="M38" s="6" t="s">
        <v>231</v>
      </c>
      <c r="N38" s="26">
        <v>19</v>
      </c>
      <c r="O38" s="26">
        <v>19</v>
      </c>
      <c r="P38" s="26">
        <v>21</v>
      </c>
      <c r="Q38" s="26">
        <v>23</v>
      </c>
      <c r="R38" s="26">
        <v>24</v>
      </c>
      <c r="S38" s="26">
        <v>27</v>
      </c>
      <c r="T38" s="26">
        <v>28</v>
      </c>
      <c r="U38" s="6" t="s">
        <v>179</v>
      </c>
      <c r="V38" s="6" t="s">
        <v>180</v>
      </c>
      <c r="W38" s="6" t="s">
        <v>181</v>
      </c>
      <c r="X38" s="9" t="s">
        <v>182</v>
      </c>
      <c r="Y38" s="9" t="s">
        <v>183</v>
      </c>
      <c r="Z38" s="9" t="s">
        <v>184</v>
      </c>
      <c r="AA38" s="9" t="s">
        <v>185</v>
      </c>
      <c r="AB38" s="9" t="s">
        <v>186</v>
      </c>
      <c r="AC38" s="9" t="s">
        <v>187</v>
      </c>
      <c r="AD38" s="9" t="s">
        <v>188</v>
      </c>
      <c r="AE38" s="9" t="s">
        <v>189</v>
      </c>
      <c r="AF38" s="9" t="s">
        <v>190</v>
      </c>
      <c r="AG38" s="9" t="s">
        <v>191</v>
      </c>
      <c r="AH38" s="9" t="s">
        <v>192</v>
      </c>
      <c r="AI38" s="9" t="s">
        <v>193</v>
      </c>
      <c r="AJ38" s="9" t="s">
        <v>194</v>
      </c>
      <c r="AK38" s="9" t="s">
        <v>195</v>
      </c>
      <c r="AL38" s="9" t="s">
        <v>196</v>
      </c>
      <c r="AM38" s="9" t="s">
        <v>197</v>
      </c>
      <c r="AN38" s="9" t="s">
        <v>198</v>
      </c>
      <c r="AO38" s="9" t="s">
        <v>199</v>
      </c>
      <c r="AP38" s="19" t="str">
        <f t="shared" si="10"/>
        <v>OR(IF(COUNTIFS(医生!$I$19,"&lt;&gt;*午*",医生!$I$19,"&lt;&gt;")=1,COUNTIFS(医生!$I$19:$I$21,"*"&amp;医生!$I$19&amp;"*")+COUNTIFS(医生!$I$23:$I$24,"*"&amp;医生!$I$19&amp;"*")+COUNTIFS(医生!$I$27:$I$28,"*"&amp;医生!$I$19&amp;"*")&gt;1),IF(COUNTIFS(医生!$I$19,"*"&amp;"上午"&amp;"*")=1,COUNTIFS(医生!$I$19:$I$21,"*"&amp;LEFT(医生!$I$19,FIND("午",医生!$I$19)-3)&amp;"*")+COUNTIFS(医生!$I$23,"*"&amp;LEFT(医生!$I$19,FIND("午",医生!$I$19)-3)&amp;"*")+COUNTIFS(医生!$I$27,"*"&amp;LEFT(医生!$I$19,FIND("午",医生!$I$19)-3)&amp;"*")&gt;1),IF(COUNTIFS(医生!$I$19,"*"&amp;"上午"&amp;"*")=1,COUNTIFS(医生!$I$19:$I$21,"*"&amp;LEFT(医生!$I$19,FIND("午",医生!$I$19)-3)&amp;"*")+COUNTIFS(医生!$I$23,"*"&amp;LEFT(医生!$I$19,FIND("午",医生!$I$19)-3)&amp;"*")+COUNTIFS(医生!$I$27,"*"&amp;LEFT(医生!$I$19,FIND("午",医生!$I$19)-3)&amp;"*")&gt;1),IF(COUNTIFS(医生!$I$19,"*"&amp;"下午"&amp;"*")=1,COUNTIFS(医生!$I$19:$I$21,"*"&amp;LEFT(医生!$I$19,FIND("午",医生!$I$19)-3)&amp;"*")+COUNTIFS(医生!$I$24,"*"&amp;LEFT(医生!$I$19,FIND("午",医生!$I$19)-3)&amp;"*")+COUNTIFS(医生!$I$27,"*"&amp;LEFT(医生!$I$19,FIND("午",医生!$I$19)-3)&amp;"*",医生!$I$27,"&lt;&gt;*午*")+IF(COUNTIFS(医生!$I$27,"*"&amp;"午"&amp;"*"),IF(LEFT(医生!$I$27,FIND("+",医生!$I$27)-1)=LEFT(医生!$I$19,FIND("午",医生!$I$19)-3),1,0),0)+COUNTIFS(医生!$I$28,"*"&amp;LEFT(医生!$I$19,FIND("午",医生!$I$19)-3)&amp;"*")&gt;1))</v>
      </c>
      <c r="AS38" s="6" t="s">
        <v>175</v>
      </c>
      <c r="AT38" s="9" t="s">
        <v>176</v>
      </c>
      <c r="AU38" s="6" t="s">
        <v>177</v>
      </c>
      <c r="AV38" s="6" t="s">
        <v>231</v>
      </c>
      <c r="AW38" s="26">
        <v>20</v>
      </c>
      <c r="AX38" s="26">
        <v>19</v>
      </c>
      <c r="AY38" s="26">
        <v>21</v>
      </c>
      <c r="AZ38" s="26">
        <v>23</v>
      </c>
      <c r="BA38" s="26">
        <v>24</v>
      </c>
      <c r="BB38" s="26">
        <v>27</v>
      </c>
      <c r="BC38" s="26">
        <v>28</v>
      </c>
      <c r="BD38" s="6" t="s">
        <v>179</v>
      </c>
      <c r="BE38" s="6" t="s">
        <v>180</v>
      </c>
      <c r="BF38" s="6" t="s">
        <v>181</v>
      </c>
      <c r="BG38" s="9" t="s">
        <v>182</v>
      </c>
      <c r="BH38" s="9" t="s">
        <v>183</v>
      </c>
      <c r="BI38" s="9" t="s">
        <v>184</v>
      </c>
      <c r="BJ38" s="9" t="s">
        <v>185</v>
      </c>
      <c r="BK38" s="9" t="s">
        <v>186</v>
      </c>
      <c r="BL38" s="9" t="s">
        <v>187</v>
      </c>
      <c r="BM38" s="9" t="s">
        <v>188</v>
      </c>
      <c r="BN38" s="9" t="s">
        <v>189</v>
      </c>
      <c r="BO38" s="9" t="s">
        <v>190</v>
      </c>
      <c r="BP38" s="9" t="s">
        <v>191</v>
      </c>
      <c r="BQ38" s="9" t="s">
        <v>192</v>
      </c>
      <c r="BR38" s="9" t="s">
        <v>193</v>
      </c>
      <c r="BS38" s="9" t="s">
        <v>194</v>
      </c>
      <c r="BT38" s="9" t="s">
        <v>195</v>
      </c>
      <c r="BU38" s="9" t="s">
        <v>196</v>
      </c>
      <c r="BV38" s="9" t="s">
        <v>197</v>
      </c>
      <c r="BW38" s="9" t="s">
        <v>198</v>
      </c>
      <c r="BX38" s="9" t="s">
        <v>199</v>
      </c>
      <c r="BY38" s="29" t="str">
        <f t="shared" si="11"/>
        <v>OR(IF(COUNTIFS(医生!$I$20,"&lt;&gt;*午*",医生!$I$20,"&lt;&gt;")=1,COUNTIFS(医生!$I$19:$I$21,"*"&amp;医生!$I$20&amp;"*")+COUNTIFS(医生!$I$23:$I$24,"*"&amp;医生!$I$20&amp;"*")+COUNTIFS(医生!$I$27:$I$28,"*"&amp;医生!$I$20&amp;"*")&gt;1),IF(COUNTIFS(医生!$I$20,"*"&amp;"上午"&amp;"*")=1,COUNTIFS(医生!$I$19:$I$21,"*"&amp;LEFT(医生!$I$20,FIND("午",医生!$I$20)-3)&amp;"*")+COUNTIFS(医生!$I$23,"*"&amp;LEFT(医生!$I$20,FIND("午",医生!$I$20)-3)&amp;"*")+COUNTIFS(医生!$I$27,"*"&amp;LEFT(医生!$I$20,FIND("午",医生!$I$20)-3)&amp;"*")&gt;1),IF(COUNTIFS(医生!$I$20,"*"&amp;"上午"&amp;"*")=1,COUNTIFS(医生!$I$19:$I$21,"*"&amp;LEFT(医生!$I$20,FIND("午",医生!$I$20)-3)&amp;"*")+COUNTIFS(医生!$I$23,"*"&amp;LEFT(医生!$I$20,FIND("午",医生!$I$20)-3)&amp;"*")+COUNTIFS(医生!$I$27,"*"&amp;LEFT(医生!$I$20,FIND("午",医生!$I$20)-3)&amp;"*")&gt;1),IF(COUNTIFS(医生!$I$20,"*"&amp;"下午"&amp;"*")=1,COUNTIFS(医生!$I$19:$I$21,"*"&amp;LEFT(医生!$I$20,FIND("午",医生!$I$20)-3)&amp;"*")+COUNTIFS(医生!$I$24,"*"&amp;LEFT(医生!$I$20,FIND("午",医生!$I$20)-3)&amp;"*")+COUNTIFS(医生!$I$27,"*"&amp;LEFT(医生!$I$20,FIND("午",医生!$I$20)-3)&amp;"*",医生!$I$27,"&lt;&gt;*午*")+IF(COUNTIFS(医生!$I$27,"*"&amp;"午"&amp;"*"),IF(LEFT(医生!$I$27,FIND("+",医生!$I$27)-1)=LEFT(医生!$I$20,FIND("午",医生!$I$20)-3),1,0),0)+COUNTIFS(医生!$I$28,"*"&amp;LEFT(医生!$I$20,FIND("午",医生!$I$20)-3)&amp;"*")&gt;1))</v>
      </c>
      <c r="CB38" s="6" t="s">
        <v>175</v>
      </c>
      <c r="CC38" s="9" t="s">
        <v>176</v>
      </c>
      <c r="CD38" s="6" t="s">
        <v>177</v>
      </c>
      <c r="CE38" s="6" t="s">
        <v>231</v>
      </c>
      <c r="CF38" s="26">
        <v>21</v>
      </c>
      <c r="CG38" s="26">
        <v>19</v>
      </c>
      <c r="CH38" s="26">
        <v>21</v>
      </c>
      <c r="CI38" s="26">
        <v>23</v>
      </c>
      <c r="CJ38" s="26">
        <v>24</v>
      </c>
      <c r="CK38" s="26">
        <v>27</v>
      </c>
      <c r="CL38" s="26">
        <v>28</v>
      </c>
      <c r="CM38" s="6" t="s">
        <v>179</v>
      </c>
      <c r="CN38" s="6" t="s">
        <v>180</v>
      </c>
      <c r="CO38" s="6" t="s">
        <v>181</v>
      </c>
      <c r="CP38" s="9" t="s">
        <v>182</v>
      </c>
      <c r="CQ38" s="9" t="s">
        <v>183</v>
      </c>
      <c r="CR38" s="9" t="s">
        <v>184</v>
      </c>
      <c r="CS38" s="9" t="s">
        <v>185</v>
      </c>
      <c r="CT38" s="9" t="s">
        <v>186</v>
      </c>
      <c r="CU38" s="9" t="s">
        <v>187</v>
      </c>
      <c r="CV38" s="9" t="s">
        <v>188</v>
      </c>
      <c r="CW38" s="9" t="s">
        <v>189</v>
      </c>
      <c r="CX38" s="9" t="s">
        <v>190</v>
      </c>
      <c r="CY38" s="9" t="s">
        <v>191</v>
      </c>
      <c r="CZ38" s="9" t="s">
        <v>192</v>
      </c>
      <c r="DA38" s="9" t="s">
        <v>193</v>
      </c>
      <c r="DB38" s="9" t="s">
        <v>194</v>
      </c>
      <c r="DC38" s="9" t="s">
        <v>195</v>
      </c>
      <c r="DD38" s="9" t="s">
        <v>196</v>
      </c>
      <c r="DE38" s="9" t="s">
        <v>197</v>
      </c>
      <c r="DF38" s="9" t="s">
        <v>198</v>
      </c>
      <c r="DG38" s="9" t="s">
        <v>199</v>
      </c>
      <c r="DH38" s="30" t="str">
        <f t="shared" si="12"/>
        <v>OR(IF(COUNTIFS(医生!$I$21,"&lt;&gt;*午*",医生!$I$21,"&lt;&gt;")=1,COUNTIFS(医生!$I$19:$I$21,"*"&amp;医生!$I$21&amp;"*")+COUNTIFS(医生!$I$23:$I$24,"*"&amp;医生!$I$21&amp;"*")+COUNTIFS(医生!$I$27:$I$28,"*"&amp;医生!$I$21&amp;"*")&gt;1),IF(COUNTIFS(医生!$I$21,"*"&amp;"上午"&amp;"*")=1,COUNTIFS(医生!$I$19:$I$21,"*"&amp;LEFT(医生!$I$21,FIND("午",医生!$I$21)-3)&amp;"*")+COUNTIFS(医生!$I$23,"*"&amp;LEFT(医生!$I$21,FIND("午",医生!$I$21)-3)&amp;"*")+COUNTIFS(医生!$I$27,"*"&amp;LEFT(医生!$I$21,FIND("午",医生!$I$21)-3)&amp;"*")&gt;1),IF(COUNTIFS(医生!$I$21,"*"&amp;"上午"&amp;"*")=1,COUNTIFS(医生!$I$19:$I$21,"*"&amp;LEFT(医生!$I$21,FIND("午",医生!$I$21)-3)&amp;"*")+COUNTIFS(医生!$I$23,"*"&amp;LEFT(医生!$I$21,FIND("午",医生!$I$21)-3)&amp;"*")+COUNTIFS(医生!$I$27,"*"&amp;LEFT(医生!$I$21,FIND("午",医生!$I$21)-3)&amp;"*")&gt;1),IF(COUNTIFS(医生!$I$21,"*"&amp;"下午"&amp;"*")=1,COUNTIFS(医生!$I$19:$I$21,"*"&amp;LEFT(医生!$I$21,FIND("午",医生!$I$21)-3)&amp;"*")+COUNTIFS(医生!$I$24,"*"&amp;LEFT(医生!$I$21,FIND("午",医生!$I$21)-3)&amp;"*")+COUNTIFS(医生!$I$27,"*"&amp;LEFT(医生!$I$21,FIND("午",医生!$I$21)-3)&amp;"*",医生!$I$27,"&lt;&gt;*午*")+IF(COUNTIFS(医生!$I$27,"*"&amp;"午"&amp;"*"),IF(LEFT(医生!$I$27,FIND("+",医生!$I$27)-1)=LEFT(医生!$I$21,FIND("午",医生!$I$21)-3),1,0),0)+COUNTIFS(医生!$I$28,"*"&amp;LEFT(医生!$I$21,FIND("午",医生!$I$21)-3)&amp;"*")&gt;1))</v>
      </c>
      <c r="DK38" s="9" t="s">
        <v>200</v>
      </c>
      <c r="DL38" s="9" t="s">
        <v>201</v>
      </c>
      <c r="DM38" s="6" t="s">
        <v>177</v>
      </c>
      <c r="DN38" s="26" t="s">
        <v>231</v>
      </c>
      <c r="DO38" s="26">
        <v>22</v>
      </c>
      <c r="DP38" s="26">
        <v>28</v>
      </c>
      <c r="DQ38" s="6" t="s">
        <v>179</v>
      </c>
      <c r="DR38" s="6" t="s">
        <v>202</v>
      </c>
      <c r="DS38" s="32" t="str">
        <f t="shared" si="13"/>
        <v>COUNTIFS(医生!$I$28,医生!$I$22)&gt;0</v>
      </c>
      <c r="DY38" s="33" t="s">
        <v>176</v>
      </c>
      <c r="DZ38" s="34" t="s">
        <v>177</v>
      </c>
      <c r="EA38" s="26" t="s">
        <v>247</v>
      </c>
      <c r="EB38" s="34">
        <v>19</v>
      </c>
      <c r="EC38" s="34">
        <v>21</v>
      </c>
      <c r="ED38" s="34">
        <v>23</v>
      </c>
      <c r="EE38" s="34">
        <v>27</v>
      </c>
      <c r="EF38" s="34" t="s">
        <v>181</v>
      </c>
      <c r="EG38" s="33" t="s">
        <v>203</v>
      </c>
      <c r="EH38" s="33" t="s">
        <v>204</v>
      </c>
      <c r="EI38" s="33" t="s">
        <v>184</v>
      </c>
      <c r="EJ38" s="33" t="s">
        <v>185</v>
      </c>
      <c r="EK38" s="33" t="s">
        <v>205</v>
      </c>
      <c r="EL38" s="35" t="str">
        <f t="shared" si="19"/>
        <v>IF(COUNTIFS(医生!$H$23,"&lt;&gt;")=1,COUNTIFS(医生!$H$19:$H$21,"*"&amp;医生!$H$23&amp;"*",医生!$H$19:$H$21,"&lt;&gt;*下午*")+COUNTIFS(医生!$H$27,"*"&amp;医生!$H$23&amp;"*")&gt;0)</v>
      </c>
      <c r="ES38" s="9" t="s">
        <v>176</v>
      </c>
      <c r="ET38" s="6" t="s">
        <v>177</v>
      </c>
      <c r="EU38" s="6" t="s">
        <v>231</v>
      </c>
      <c r="EV38" s="6">
        <v>19</v>
      </c>
      <c r="EW38" s="6">
        <v>21</v>
      </c>
      <c r="EX38" s="6">
        <v>24</v>
      </c>
      <c r="EY38" s="6">
        <v>27</v>
      </c>
      <c r="EZ38" s="6">
        <v>28</v>
      </c>
      <c r="FA38" s="6" t="s">
        <v>181</v>
      </c>
      <c r="FB38" s="9" t="s">
        <v>183</v>
      </c>
      <c r="FC38" s="9" t="s">
        <v>184</v>
      </c>
      <c r="FD38" s="9" t="s">
        <v>207</v>
      </c>
      <c r="FE38" s="9" t="s">
        <v>203</v>
      </c>
      <c r="FF38" s="9" t="s">
        <v>208</v>
      </c>
      <c r="FG38" s="9" t="s">
        <v>185</v>
      </c>
      <c r="FH38" s="9" t="s">
        <v>209</v>
      </c>
      <c r="FI38" s="9" t="s">
        <v>210</v>
      </c>
      <c r="FJ38" s="9" t="s">
        <v>190</v>
      </c>
      <c r="FK38" s="9" t="s">
        <v>192</v>
      </c>
      <c r="FL38" s="9" t="s">
        <v>211</v>
      </c>
      <c r="FM38" s="36" t="str">
        <f t="shared" si="14"/>
        <v>IF(COUNTIFS(医生!$I$24,"&lt;&gt;")=1,COUNTIFS(医生!$I$19:$I$21,"*"&amp;医生!$I$24&amp;"*",医生!$I$19:$I$21,"&lt;&gt;*上午*")+COUNTIFS(医生!$I$28,医生!$I$24)+COUNTIFS(医生!$I$27,"*"&amp;医生!$I$24&amp;"*",医生!$I$27,"&lt;&gt;*午*")+IF(COUNTIFS(医生!$I$27,"*"&amp;"午"&amp;"*"),COUNTIFS(医生!$I$24,"*"&amp;LEFT(医生!$I$27,FIND("+",医生!$I$27)-1)&amp;"*"))&gt;0)</v>
      </c>
      <c r="FR38" s="37" t="s">
        <v>175</v>
      </c>
      <c r="FS38" s="22" t="s">
        <v>176</v>
      </c>
      <c r="FT38" s="38" t="s">
        <v>177</v>
      </c>
      <c r="FU38" s="26" t="s">
        <v>231</v>
      </c>
      <c r="FV38" s="38">
        <v>19</v>
      </c>
      <c r="FW38" s="38">
        <v>21</v>
      </c>
      <c r="FX38" s="38">
        <v>23</v>
      </c>
      <c r="FY38" s="38">
        <v>24</v>
      </c>
      <c r="FZ38" s="38">
        <v>27</v>
      </c>
      <c r="GA38" s="38" t="s">
        <v>179</v>
      </c>
      <c r="GB38" s="38" t="s">
        <v>180</v>
      </c>
      <c r="GC38" s="38" t="s">
        <v>181</v>
      </c>
      <c r="GD38" s="22" t="s">
        <v>213</v>
      </c>
      <c r="GE38" s="22" t="s">
        <v>214</v>
      </c>
      <c r="GF38" s="22" t="s">
        <v>208</v>
      </c>
      <c r="GG38" s="22" t="s">
        <v>215</v>
      </c>
      <c r="GH38" s="22" t="s">
        <v>216</v>
      </c>
      <c r="GI38" s="22" t="s">
        <v>217</v>
      </c>
      <c r="GJ38" s="22" t="s">
        <v>218</v>
      </c>
      <c r="GK38" s="22" t="s">
        <v>185</v>
      </c>
      <c r="GL38" s="22" t="s">
        <v>186</v>
      </c>
      <c r="GM38" s="22" t="s">
        <v>219</v>
      </c>
      <c r="GN38" s="22" t="s">
        <v>220</v>
      </c>
      <c r="GO38" s="22" t="s">
        <v>221</v>
      </c>
      <c r="GP38" s="22" t="s">
        <v>222</v>
      </c>
      <c r="GQ38" s="22" t="s">
        <v>223</v>
      </c>
      <c r="GR38" s="22" t="s">
        <v>188</v>
      </c>
      <c r="GS38" s="22" t="s">
        <v>190</v>
      </c>
      <c r="GT38" s="22" t="s">
        <v>191</v>
      </c>
      <c r="GU38" s="22" t="s">
        <v>192</v>
      </c>
      <c r="GV38" s="22" t="s">
        <v>191</v>
      </c>
      <c r="GW38" s="22" t="s">
        <v>224</v>
      </c>
      <c r="GX38" s="22" t="s">
        <v>225</v>
      </c>
      <c r="GY38" s="22" t="s">
        <v>226</v>
      </c>
      <c r="GZ38" s="39" t="str">
        <f t="shared" si="15"/>
        <v>OR(IF(COUNTIFS(医生!$I$27,"&lt;&gt;",医生!$I$27,"&lt;&gt;*+*")=1,COUNTIFS(医生!$I$19:$I$21,"*"&amp;医生!$I$27&amp;"*")+COUNTIFS(医生!$I$27,医生!$I$23,医生!$I$23,"&lt;&gt;")+COUNTIFS(医生!$I$27,医生!$I$24,医生!$I$24,"&lt;&gt;")&gt;0),IF(COUNTIFS(医生!$I$27,"*"&amp;"+"&amp;"*",医生!$I$27,"&lt;&gt;*午*")=1,COUNTIFS(医生!$I$19:$I$21,"*"&amp;LEFT(医生!$I$27,FIND("+",医生!$I$27)-1)&amp;"*")+COUNTIFS(医生!$I$19:$I$21,"*"&amp;MID(医生!$I$27,FIND("+",医生!$I$27)+1,3)&amp;"*")+COUNTIFS(医生!$I$23:$I$24,"*"&amp;LEFT(医生!$I$27,FIND("+",医生!$I$27)-1)&amp;"*")+COUNTIFS(医生!$I$23:$I$24,"*"&amp;MID(医生!$I$27,FIND("+",医生!$I$27)+1,3)&amp;"*")&gt;0),IF(COUNTIFS(医生!$I$27,"*"&amp;"上午"&amp;"*")=1,COUNTIFS(医生!$I$19:$I$21,"*"&amp;LEFT(医生!$I$27,FIND("+",医生!$I$27)-1)&amp;"*")+COUNTIFS(医生!$I$23:$I$24,"*"&amp;LEFT(医生!$I$27,FIND("+",医生!$I$27)-1)&amp;"*")&gt;0),IF(COUNTIFS(医生!$I$27,"*"&amp;"上午"&amp;"*")=1,COUNTIFS(医生!$I$19:$I$21,"&lt;&gt;*下午*",医生!$I$19:$I$21,"*"&amp;MID(LEFT(医生!$I$27,FIND("午",医生!$I$27)-3),FIND("+",医生!$I$27)+1,3)&amp;"*")+COUNTIFS(医生!$I$23,"*"&amp;MID(LEFT(医生!$I$27,FIND("午",医生!$I$27)-3),FIND("+",医生!$I$27)+1,3)&amp;"*")&gt;0))</v>
      </c>
      <c r="HE38" s="40" t="s">
        <v>175</v>
      </c>
      <c r="HF38" s="40" t="s">
        <v>179</v>
      </c>
      <c r="HG38" s="40" t="s">
        <v>180</v>
      </c>
      <c r="HH38" s="33" t="s">
        <v>176</v>
      </c>
      <c r="HI38" s="34" t="s">
        <v>177</v>
      </c>
      <c r="HJ38" s="26" t="s">
        <v>231</v>
      </c>
      <c r="HK38" s="42" t="s">
        <v>178</v>
      </c>
      <c r="HL38" s="34">
        <v>19</v>
      </c>
      <c r="HM38" s="34">
        <v>21</v>
      </c>
      <c r="HN38" s="34">
        <v>22</v>
      </c>
      <c r="HO38" s="34">
        <v>24</v>
      </c>
      <c r="HP38" s="34">
        <v>28</v>
      </c>
      <c r="HQ38" s="34">
        <v>33</v>
      </c>
      <c r="HR38" s="34">
        <v>35</v>
      </c>
      <c r="HS38" s="34">
        <v>37</v>
      </c>
      <c r="HT38" s="34">
        <v>41</v>
      </c>
      <c r="HU38" s="34" t="s">
        <v>181</v>
      </c>
      <c r="HV38" s="33" t="s">
        <v>184</v>
      </c>
      <c r="HW38" s="33" t="s">
        <v>203</v>
      </c>
      <c r="HX38" s="33" t="s">
        <v>186</v>
      </c>
      <c r="HY38" s="33" t="s">
        <v>214</v>
      </c>
      <c r="HZ38" s="33" t="s">
        <v>208</v>
      </c>
      <c r="IA38" s="33" t="s">
        <v>185</v>
      </c>
      <c r="IB38" s="33" t="s">
        <v>209</v>
      </c>
      <c r="IC38" s="33" t="s">
        <v>210</v>
      </c>
      <c r="ID38" s="33" t="s">
        <v>205</v>
      </c>
      <c r="IE38" s="33" t="s">
        <v>228</v>
      </c>
      <c r="IF38" s="9" t="str">
        <f>HE32&amp;HH38&amp;HI38&amp;HJ38&amp;HI38&amp;HP38&amp;HV38&amp;HI38&amp;HJ38&amp;HI38&amp;HL38&amp;HU38&amp;HI38&amp;HJ38&amp;HI38&amp;HM38&amp;IA38&amp;HI38&amp;HJ38&amp;HI38&amp;HP38&amp;HW38&amp;HI38&amp;HJ38&amp;HI38&amp;HL38&amp;HU38&amp;HI38&amp;HJ38&amp;HI38&amp;HM38&amp;HY38&amp;HI38&amp;HJ38&amp;HI38&amp;HL38&amp;HU38&amp;HI38&amp;HJ38&amp;HI38&amp;HM38&amp;IC38&amp;HI38&amp;HJ38&amp;HI38&amp;HN38&amp;HZ38&amp;HI38&amp;HJ38&amp;HI38&amp;HP38&amp;IB38&amp;HI38&amp;HJ38&amp;HI38&amp;HO38&amp;HZ38&amp;HI38&amp;HJ38&amp;HI38&amp;HP38&amp;IE38&amp;HF32&amp;HH38&amp;HI38&amp;HJ38&amp;HI38&amp;HP38&amp;HV38&amp;HI38&amp;HK38&amp;HI38&amp;HQ38&amp;HU38&amp;HI38&amp;HK38&amp;HI38&amp;HR38&amp;IA38&amp;HI38&amp;HJ38&amp;HI38&amp;HP38&amp;HX38&amp;HI38&amp;HK38&amp;HI38&amp;HS38&amp;HU38&amp;HI38&amp;HK38&amp;HI38&amp;HT38&amp;IA38&amp;HI38&amp;HJ38&amp;HI38&amp;HP38&amp;ID38&amp;HG32</f>
        <v>OR(IF(COUNTIFS(医生!$I$28,"&lt;&gt;")=1,COUNTIFS(医生!$I$19:$I$21,"*"&amp;医生!$I$28&amp;"*",医生!$I$19:$I$21,"&lt;&gt;",医生!$I$19:$I$21,"&lt;&gt;*上午*")+COUNTIFS(医生!$I$22,医生!$I$28)+COUNTIFS(医生!$I$24,医生!$I$28)&gt;0),IF(COUNTIFS(医生!$I$28,"&lt;&gt;")=1,COUNTIFS(医生!$C$33:$C$35,"*"&amp;医生!$I$28&amp;"*")+COUNTIFS(医生!$C$37:$C$41,"*"&amp;医生!$I$28&amp;"*")&gt;0))</v>
      </c>
      <c r="IK38" s="9" t="s">
        <v>176</v>
      </c>
      <c r="IL38" s="6" t="s">
        <v>177</v>
      </c>
      <c r="IM38" s="6" t="s">
        <v>247</v>
      </c>
      <c r="IN38" s="6" t="s">
        <v>231</v>
      </c>
      <c r="IO38" s="6" t="s">
        <v>178</v>
      </c>
      <c r="IP38" s="6">
        <v>19</v>
      </c>
      <c r="IQ38" s="6">
        <v>21</v>
      </c>
      <c r="IR38" s="6">
        <v>23</v>
      </c>
      <c r="IS38" s="6">
        <v>27</v>
      </c>
      <c r="IT38" s="6">
        <v>28</v>
      </c>
      <c r="IU38" s="6">
        <f>IP38+14</f>
        <v>33</v>
      </c>
      <c r="IV38" s="6">
        <f>IQ38+14</f>
        <v>35</v>
      </c>
      <c r="IW38" s="6">
        <f>IR38+14</f>
        <v>37</v>
      </c>
      <c r="IX38" s="6">
        <f>IS38+14</f>
        <v>41</v>
      </c>
      <c r="IY38" s="6" t="s">
        <v>181</v>
      </c>
      <c r="IZ38" s="9" t="s">
        <v>184</v>
      </c>
      <c r="JA38" s="9" t="s">
        <v>185</v>
      </c>
      <c r="JB38" s="9" t="s">
        <v>186</v>
      </c>
      <c r="JC38" s="9" t="s">
        <v>230</v>
      </c>
      <c r="JD38" s="47" t="str">
        <f>IK38&amp;IL38&amp;IN38&amp;IL38&amp;IT38&amp;IZ38&amp;IL38&amp;IO38&amp;IL38&amp;IU38&amp;IY38&amp;IL38&amp;IO38&amp;IL38&amp;IV38&amp;JA38&amp;IL38&amp;IN38&amp;IL38&amp;IT38&amp;JB38&amp;IL38&amp;IO38&amp;IL38&amp;IW38&amp;IY38&amp;IL38&amp;IO38&amp;IL38&amp;IX38&amp;JA38&amp;IL38&amp;IN38&amp;IL38&amp;IT38&amp;JC38</f>
        <v>IF(COUNTIFS(医生!$I$28,"&lt;&gt;")=1,COUNTIFS(医生!$C$33:$C$35,"*"&amp;医生!$I$28&amp;"*")+COUNTIFS(医生!$C$37:$C$41,"*"&amp;医生!$I$28&amp;"*")&lt;1)</v>
      </c>
      <c r="JG38" s="9" t="s">
        <v>176</v>
      </c>
      <c r="JH38" s="6" t="s">
        <v>177</v>
      </c>
      <c r="JI38" s="6" t="s">
        <v>247</v>
      </c>
      <c r="JJ38" s="6" t="s">
        <v>231</v>
      </c>
      <c r="JK38" s="6" t="s">
        <v>178</v>
      </c>
      <c r="JL38" s="6">
        <v>19</v>
      </c>
      <c r="JM38" s="6">
        <v>21</v>
      </c>
      <c r="JN38" s="6">
        <v>23</v>
      </c>
      <c r="JO38" s="6">
        <v>27</v>
      </c>
      <c r="JP38" s="6">
        <v>28</v>
      </c>
      <c r="JQ38" s="6">
        <f>JL38+14</f>
        <v>33</v>
      </c>
      <c r="JR38" s="6">
        <f>JM38+14</f>
        <v>35</v>
      </c>
      <c r="JS38" s="6">
        <f>JN38+14</f>
        <v>37</v>
      </c>
      <c r="JT38" s="6">
        <f>JO38+14</f>
        <v>41</v>
      </c>
      <c r="JU38" s="6" t="s">
        <v>181</v>
      </c>
      <c r="JV38" s="9" t="s">
        <v>184</v>
      </c>
      <c r="JW38" s="9" t="s">
        <v>185</v>
      </c>
      <c r="JX38" s="9" t="s">
        <v>186</v>
      </c>
      <c r="JY38" s="9" t="s">
        <v>230</v>
      </c>
      <c r="JZ38" s="47" t="str">
        <f t="shared" si="18"/>
        <v>IF(COUNTIFS(医生!$H$28,"&lt;&gt;")=1,COUNTIFS(医生!$I$19:$I$21,"*"&amp;医生!$H$28&amp;"*")+COUNTIFS(医生!$I$23:$I$27,"*"&amp;医生!$H$28&amp;"*")&lt;1)</v>
      </c>
    </row>
    <row r="39" spans="1:286" ht="57" x14ac:dyDescent="0.2">
      <c r="E39" s="8"/>
      <c r="DY39" s="33" t="s">
        <v>176</v>
      </c>
      <c r="DZ39" s="34" t="s">
        <v>177</v>
      </c>
      <c r="EA39" s="26" t="s">
        <v>231</v>
      </c>
      <c r="EB39" s="34">
        <v>19</v>
      </c>
      <c r="EC39" s="34">
        <v>21</v>
      </c>
      <c r="ED39" s="34">
        <v>23</v>
      </c>
      <c r="EE39" s="34">
        <v>27</v>
      </c>
      <c r="EF39" s="34" t="s">
        <v>181</v>
      </c>
      <c r="EG39" s="33" t="s">
        <v>203</v>
      </c>
      <c r="EH39" s="33" t="s">
        <v>204</v>
      </c>
      <c r="EI39" s="33" t="s">
        <v>184</v>
      </c>
      <c r="EJ39" s="33" t="s">
        <v>185</v>
      </c>
      <c r="EK39" s="33" t="s">
        <v>205</v>
      </c>
      <c r="EL39" s="35" t="str">
        <f t="shared" si="19"/>
        <v>IF(COUNTIFS(医生!$I$23,"&lt;&gt;")=1,COUNTIFS(医生!$I$19:$I$21,"*"&amp;医生!$I$23&amp;"*",医生!$I$19:$I$21,"&lt;&gt;*下午*")+COUNTIFS(医生!$I$27,"*"&amp;医生!$I$23&amp;"*")&gt;0)</v>
      </c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  <c r="IW39" s="28"/>
      <c r="IX39" s="28"/>
      <c r="IY39" s="28"/>
      <c r="IZ39" s="28"/>
      <c r="JA39" s="28"/>
      <c r="JB39" s="28"/>
      <c r="JC39" s="28"/>
      <c r="JD39" s="28"/>
      <c r="JF39" s="28"/>
      <c r="JG39" s="28"/>
      <c r="JH39" s="28"/>
      <c r="JI39" s="28"/>
      <c r="JJ39" s="28"/>
      <c r="JK39" s="28"/>
      <c r="JL39" s="28"/>
      <c r="JM39" s="28"/>
      <c r="JN39" s="28"/>
      <c r="JO39" s="28"/>
      <c r="JP39" s="28"/>
      <c r="JQ39" s="28"/>
      <c r="JR39" s="28"/>
      <c r="JS39" s="28"/>
      <c r="JT39" s="28"/>
      <c r="JU39" s="28"/>
      <c r="JV39" s="28"/>
      <c r="JW39" s="28"/>
      <c r="JX39" s="28"/>
      <c r="JY39" s="28"/>
      <c r="JZ39" s="28"/>
    </row>
    <row r="40" spans="1:286" ht="142.5" x14ac:dyDescent="0.2">
      <c r="E40" s="8"/>
      <c r="I40" s="5">
        <v>3</v>
      </c>
      <c r="J40" s="6" t="s">
        <v>175</v>
      </c>
      <c r="K40" s="9" t="s">
        <v>176</v>
      </c>
      <c r="L40" s="6" t="s">
        <v>177</v>
      </c>
      <c r="M40" s="6" t="s">
        <v>178</v>
      </c>
      <c r="N40" s="26">
        <v>33</v>
      </c>
      <c r="O40" s="26">
        <v>33</v>
      </c>
      <c r="P40" s="26">
        <v>35</v>
      </c>
      <c r="Q40" s="26">
        <v>37</v>
      </c>
      <c r="R40" s="26">
        <v>38</v>
      </c>
      <c r="S40" s="26">
        <v>41</v>
      </c>
      <c r="T40" s="26">
        <v>42</v>
      </c>
      <c r="U40" s="6" t="s">
        <v>179</v>
      </c>
      <c r="V40" s="6" t="s">
        <v>180</v>
      </c>
      <c r="W40" s="6" t="s">
        <v>181</v>
      </c>
      <c r="X40" s="9" t="s">
        <v>182</v>
      </c>
      <c r="Y40" s="9" t="s">
        <v>183</v>
      </c>
      <c r="Z40" s="9" t="s">
        <v>184</v>
      </c>
      <c r="AA40" s="9" t="s">
        <v>185</v>
      </c>
      <c r="AB40" s="9" t="s">
        <v>186</v>
      </c>
      <c r="AC40" s="9" t="s">
        <v>187</v>
      </c>
      <c r="AD40" s="9" t="s">
        <v>188</v>
      </c>
      <c r="AE40" s="9" t="s">
        <v>189</v>
      </c>
      <c r="AF40" s="9" t="s">
        <v>190</v>
      </c>
      <c r="AG40" s="9" t="s">
        <v>191</v>
      </c>
      <c r="AH40" s="9" t="s">
        <v>192</v>
      </c>
      <c r="AI40" s="9" t="s">
        <v>193</v>
      </c>
      <c r="AJ40" s="9" t="s">
        <v>194</v>
      </c>
      <c r="AK40" s="9" t="s">
        <v>195</v>
      </c>
      <c r="AL40" s="9" t="s">
        <v>196</v>
      </c>
      <c r="AM40" s="9" t="s">
        <v>197</v>
      </c>
      <c r="AN40" s="9" t="s">
        <v>198</v>
      </c>
      <c r="AO40" s="9" t="s">
        <v>199</v>
      </c>
      <c r="AP40" s="19" t="str">
        <f>J40&amp;K40&amp;L40&amp;M40&amp;L40&amp;N40&amp;X40&amp;M40&amp;L40&amp;N40&amp;Z40&amp;L40&amp;M40&amp;L40&amp;O40&amp;W40&amp;L40&amp;M40&amp;L40&amp;P40&amp;AA40&amp;L40&amp;M40&amp;L40&amp;N40&amp;AB40&amp;L40&amp;M40&amp;L40&amp;Q40&amp;W40&amp;L40&amp;M40&amp;L40&amp;R40&amp;AA40&amp;L40&amp;M40&amp;L40&amp;N40&amp;AB40&amp;L40&amp;M40&amp;L40&amp;S40&amp;W40&amp;L40&amp;M40&amp;L40&amp;T40&amp;AA40&amp;L40&amp;M40&amp;L40&amp;N40&amp;AC40&amp;U40&amp;K40&amp;L40&amp;M40&amp;L40&amp;N40&amp;AD40&amp;L40&amp;M40&amp;L40&amp;O40&amp;W40&amp;L40&amp;M40&amp;L40&amp;P40&amp;AF40&amp;L40&amp;M40&amp;L40&amp;N40&amp;AG40&amp;L40&amp;M40&amp;L40&amp;N40&amp;AJ40&amp;AL40&amp;L40&amp;M40&amp;L40&amp;Q40&amp;AF40&amp;L40&amp;M40&amp;L40&amp;N40&amp;AG40&amp;L40&amp;M40&amp;L40&amp;N40&amp;AJ40&amp;AL40&amp;L40&amp;M40&amp;L40&amp;S40&amp;AF40&amp;L40&amp;M40&amp;L40&amp;N40&amp;AG40&amp;L40&amp;M40&amp;L40&amp;N40&amp;AJ40&amp;AN40&amp;U40&amp;K40&amp;L40&amp;M40&amp;L40&amp;N40&amp;AD40&amp;L40&amp;M40&amp;L40&amp;O40&amp;W40&amp;L40&amp;M40&amp;L40&amp;P40&amp;AF40&amp;L40&amp;M40&amp;L40&amp;N40&amp;AG40&amp;L40&amp;M40&amp;L40&amp;N40&amp;AJ40&amp;AL40&amp;L40&amp;M40&amp;L40&amp;Q40&amp;AF40&amp;L40&amp;M40&amp;L40&amp;N40&amp;AG40&amp;L40&amp;M40&amp;L40&amp;N40&amp;AJ40&amp;AL40&amp;L40&amp;M40&amp;L40&amp;S40&amp;AF40&amp;L40&amp;M40&amp;L40&amp;N40&amp;AG40&amp;L40&amp;M40&amp;L40&amp;N40&amp;AJ40&amp;AN40&amp;U40&amp;K40&amp;L40&amp;M40&amp;L40&amp;N40&amp;AE40&amp;L40&amp;M40&amp;L40&amp;O40&amp;W40&amp;L40&amp;M40&amp;L40&amp;P40&amp;AF40&amp;L40&amp;M40&amp;L40&amp;N40&amp;AG40&amp;L40&amp;M40&amp;L40&amp;N40&amp;AJ40&amp;AL40&amp;L40&amp;M40&amp;L40&amp;R40&amp;AF40&amp;L40&amp;M40&amp;L40&amp;N40&amp;AG40&amp;L40&amp;M40&amp;L40&amp;N40&amp;AJ40&amp;AL40&amp;L40&amp;M40&amp;L40&amp;S40&amp;AF40&amp;L40&amp;M40&amp;L40&amp;N40&amp;AG40&amp;L40&amp;M40&amp;L40&amp;N40&amp;AK40&amp;L40&amp;M40&amp;L40&amp;S40&amp;Y40&amp;K40&amp;L40&amp;M40&amp;L40&amp;S40&amp;AO40&amp;L40&amp;M40&amp;L40&amp;S40&amp;AH40&amp;L40&amp;M40&amp;L40&amp;S40&amp;AI40&amp;L40&amp;M40&amp;L40&amp;N40&amp;AG40&amp;L40&amp;M40&amp;L40&amp;N40&amp;AM40&amp;AL40&amp;L40&amp;M40&amp;L40&amp;T40&amp;AF40&amp;L40&amp;M40&amp;L40&amp;N40&amp;AG40&amp;L40&amp;M40&amp;L40&amp;N40&amp;AJ40&amp;AN40&amp;V40</f>
        <v>OR(IF(COUNTIFS(医生!$C$33,"&lt;&gt;*午*",医生!$C$33,"&lt;&gt;")=1,COUNTIFS(医生!$C$33:$C$35,"*"&amp;医生!$C$33&amp;"*")+COUNTIFS(医生!$C$37:$C$38,"*"&amp;医生!$C$33&amp;"*")+COUNTIFS(医生!$C$41:$C$42,"*"&amp;医生!$C$33&amp;"*")&gt;1),IF(COUNTIFS(医生!$C$33,"*"&amp;"上午"&amp;"*")=1,COUNTIFS(医生!$C$33:$C$35,"*"&amp;LEFT(医生!$C$33,FIND("午",医生!$C$33)-3)&amp;"*")+COUNTIFS(医生!$C$37,"*"&amp;LEFT(医生!$C$33,FIND("午",医生!$C$33)-3)&amp;"*")+COUNTIFS(医生!$C$41,"*"&amp;LEFT(医生!$C$33,FIND("午",医生!$C$33)-3)&amp;"*")&gt;1),IF(COUNTIFS(医生!$C$33,"*"&amp;"上午"&amp;"*")=1,COUNTIFS(医生!$C$33:$C$35,"*"&amp;LEFT(医生!$C$33,FIND("午",医生!$C$33)-3)&amp;"*")+COUNTIFS(医生!$C$37,"*"&amp;LEFT(医生!$C$33,FIND("午",医生!$C$33)-3)&amp;"*")+COUNTIFS(医生!$C$41,"*"&amp;LEFT(医生!$C$33,FIND("午",医生!$C$33)-3)&amp;"*")&gt;1),IF(COUNTIFS(医生!$C$33,"*"&amp;"下午"&amp;"*")=1,COUNTIFS(医生!$C$33:$C$35,"*"&amp;LEFT(医生!$C$33,FIND("午",医生!$C$33)-3)&amp;"*")+COUNTIFS(医生!$C$38,"*"&amp;LEFT(医生!$C$33,FIND("午",医生!$C$33)-3)&amp;"*")+COUNTIFS(医生!$C$41,"*"&amp;LEFT(医生!$C$33,FIND("午",医生!$C$33)-3)&amp;"*",医生!$C$41,"&lt;&gt;*午*")+IF(COUNTIFS(医生!$C$41,"*"&amp;"午"&amp;"*"),IF(LEFT(医生!$C$41,FIND("+",医生!$C$41)-1)=LEFT(医生!$C$33,FIND("午",医生!$C$33)-3),1,0),0)+COUNTIFS(医生!$C$42,"*"&amp;LEFT(医生!$C$33,FIND("午",医生!$C$33)-3)&amp;"*")&gt;1))</v>
      </c>
      <c r="AR40" s="4">
        <v>3</v>
      </c>
      <c r="AS40" s="6" t="s">
        <v>175</v>
      </c>
      <c r="AT40" s="9" t="s">
        <v>176</v>
      </c>
      <c r="AU40" s="6" t="s">
        <v>177</v>
      </c>
      <c r="AV40" s="6" t="s">
        <v>178</v>
      </c>
      <c r="AW40" s="26">
        <v>34</v>
      </c>
      <c r="AX40" s="26">
        <v>33</v>
      </c>
      <c r="AY40" s="26">
        <v>35</v>
      </c>
      <c r="AZ40" s="26">
        <v>37</v>
      </c>
      <c r="BA40" s="26">
        <v>38</v>
      </c>
      <c r="BB40" s="26">
        <v>41</v>
      </c>
      <c r="BC40" s="26">
        <v>42</v>
      </c>
      <c r="BD40" s="6" t="s">
        <v>179</v>
      </c>
      <c r="BE40" s="6" t="s">
        <v>180</v>
      </c>
      <c r="BF40" s="6" t="s">
        <v>181</v>
      </c>
      <c r="BG40" s="9" t="s">
        <v>182</v>
      </c>
      <c r="BH40" s="9" t="s">
        <v>183</v>
      </c>
      <c r="BI40" s="9" t="s">
        <v>184</v>
      </c>
      <c r="BJ40" s="9" t="s">
        <v>185</v>
      </c>
      <c r="BK40" s="9" t="s">
        <v>186</v>
      </c>
      <c r="BL40" s="9" t="s">
        <v>187</v>
      </c>
      <c r="BM40" s="9" t="s">
        <v>188</v>
      </c>
      <c r="BN40" s="9" t="s">
        <v>189</v>
      </c>
      <c r="BO40" s="9" t="s">
        <v>190</v>
      </c>
      <c r="BP40" s="9" t="s">
        <v>191</v>
      </c>
      <c r="BQ40" s="9" t="s">
        <v>192</v>
      </c>
      <c r="BR40" s="9" t="s">
        <v>193</v>
      </c>
      <c r="BS40" s="9" t="s">
        <v>194</v>
      </c>
      <c r="BT40" s="9" t="s">
        <v>195</v>
      </c>
      <c r="BU40" s="9" t="s">
        <v>196</v>
      </c>
      <c r="BV40" s="9" t="s">
        <v>197</v>
      </c>
      <c r="BW40" s="9" t="s">
        <v>198</v>
      </c>
      <c r="BX40" s="9" t="s">
        <v>199</v>
      </c>
      <c r="BY40" s="29" t="str">
        <f>AS40&amp;AT40&amp;AU40&amp;AV40&amp;AU40&amp;AW40&amp;BG40&amp;AV40&amp;AU40&amp;AW40&amp;BI40&amp;AU40&amp;AV40&amp;AU40&amp;AX40&amp;BF40&amp;AU40&amp;AV40&amp;AU40&amp;AY40&amp;BJ40&amp;AU40&amp;AV40&amp;AU40&amp;AW40&amp;BK40&amp;AU40&amp;AV40&amp;AU40&amp;AZ40&amp;BF40&amp;AU40&amp;AV40&amp;AU40&amp;BA40&amp;BJ40&amp;AU40&amp;AV40&amp;AU40&amp;AW40&amp;BK40&amp;AU40&amp;AV40&amp;AU40&amp;BB40&amp;BF40&amp;AU40&amp;AV40&amp;AU40&amp;BC40&amp;BJ40&amp;AU40&amp;AV40&amp;AU40&amp;AW40&amp;BL40&amp;BD40&amp;AT40&amp;AU40&amp;AV40&amp;AU40&amp;AW40&amp;BM40&amp;AU40&amp;AV40&amp;AU40&amp;AX40&amp;BF40&amp;AU40&amp;AV40&amp;AU40&amp;AY40&amp;BO40&amp;AU40&amp;AV40&amp;AU40&amp;AW40&amp;BP40&amp;AU40&amp;AV40&amp;AU40&amp;AW40&amp;BS40&amp;BU40&amp;AU40&amp;AV40&amp;AU40&amp;AZ40&amp;BO40&amp;AU40&amp;AV40&amp;AU40&amp;AW40&amp;BP40&amp;AU40&amp;AV40&amp;AU40&amp;AW40&amp;BS40&amp;BU40&amp;AU40&amp;AV40&amp;AU40&amp;BB40&amp;BO40&amp;AU40&amp;AV40&amp;AU40&amp;AW40&amp;BP40&amp;AU40&amp;AV40&amp;AU40&amp;AW40&amp;BS40&amp;BW40&amp;BD40&amp;AT40&amp;AU40&amp;AV40&amp;AU40&amp;AW40&amp;BM40&amp;AU40&amp;AV40&amp;AU40&amp;AX40&amp;BF40&amp;AU40&amp;AV40&amp;AU40&amp;AY40&amp;BO40&amp;AU40&amp;AV40&amp;AU40&amp;AW40&amp;BP40&amp;AU40&amp;AV40&amp;AU40&amp;AW40&amp;BS40&amp;BU40&amp;AU40&amp;AV40&amp;AU40&amp;AZ40&amp;BO40&amp;AU40&amp;AV40&amp;AU40&amp;AW40&amp;BP40&amp;AU40&amp;AV40&amp;AU40&amp;AW40&amp;BS40&amp;BU40&amp;AU40&amp;AV40&amp;AU40&amp;BB40&amp;BO40&amp;AU40&amp;AV40&amp;AU40&amp;AW40&amp;BP40&amp;AU40&amp;AV40&amp;AU40&amp;AW40&amp;BS40&amp;BW40&amp;BD40&amp;AT40&amp;AU40&amp;AV40&amp;AU40&amp;AW40&amp;BN40&amp;AU40&amp;AV40&amp;AU40&amp;AX40&amp;BF40&amp;AU40&amp;AV40&amp;AU40&amp;AY40&amp;BO40&amp;AU40&amp;AV40&amp;AU40&amp;AW40&amp;BP40&amp;AU40&amp;AV40&amp;AU40&amp;AW40&amp;BS40&amp;BU40&amp;AU40&amp;AV40&amp;AU40&amp;BA40&amp;BO40&amp;AU40&amp;AV40&amp;AU40&amp;AW40&amp;BP40&amp;AU40&amp;AV40&amp;AU40&amp;AW40&amp;BS40&amp;BU40&amp;AU40&amp;AV40&amp;AU40&amp;BB40&amp;BO40&amp;AU40&amp;AV40&amp;AU40&amp;AW40&amp;BP40&amp;AU40&amp;AV40&amp;AU40&amp;AW40&amp;BT40&amp;AU40&amp;AV40&amp;AU40&amp;BB40&amp;BH40&amp;AT40&amp;AU40&amp;AV40&amp;AU40&amp;BB40&amp;BX40&amp;AU40&amp;AV40&amp;AU40&amp;BB40&amp;BQ40&amp;AU40&amp;AV40&amp;AU40&amp;BB40&amp;BR40&amp;AU40&amp;AV40&amp;AU40&amp;AW40&amp;BP40&amp;AU40&amp;AV40&amp;AU40&amp;AW40&amp;BV40&amp;BU40&amp;AU40&amp;AV40&amp;AU40&amp;BC40&amp;BO40&amp;AU40&amp;AV40&amp;AU40&amp;AW40&amp;BP40&amp;AU40&amp;AV40&amp;AU40&amp;AW40&amp;BS40&amp;BW40&amp;BE40</f>
        <v>OR(IF(COUNTIFS(医生!$C$34,"&lt;&gt;*午*",医生!$C$34,"&lt;&gt;")=1,COUNTIFS(医生!$C$33:$C$35,"*"&amp;医生!$C$34&amp;"*")+COUNTIFS(医生!$C$37:$C$38,"*"&amp;医生!$C$34&amp;"*")+COUNTIFS(医生!$C$41:$C$42,"*"&amp;医生!$C$34&amp;"*")&gt;1),IF(COUNTIFS(医生!$C$34,"*"&amp;"上午"&amp;"*")=1,COUNTIFS(医生!$C$33:$C$35,"*"&amp;LEFT(医生!$C$34,FIND("午",医生!$C$34)-3)&amp;"*")+COUNTIFS(医生!$C$37,"*"&amp;LEFT(医生!$C$34,FIND("午",医生!$C$34)-3)&amp;"*")+COUNTIFS(医生!$C$41,"*"&amp;LEFT(医生!$C$34,FIND("午",医生!$C$34)-3)&amp;"*")&gt;1),IF(COUNTIFS(医生!$C$34,"*"&amp;"上午"&amp;"*")=1,COUNTIFS(医生!$C$33:$C$35,"*"&amp;LEFT(医生!$C$34,FIND("午",医生!$C$34)-3)&amp;"*")+COUNTIFS(医生!$C$37,"*"&amp;LEFT(医生!$C$34,FIND("午",医生!$C$34)-3)&amp;"*")+COUNTIFS(医生!$C$41,"*"&amp;LEFT(医生!$C$34,FIND("午",医生!$C$34)-3)&amp;"*")&gt;1),IF(COUNTIFS(医生!$C$34,"*"&amp;"下午"&amp;"*")=1,COUNTIFS(医生!$C$33:$C$35,"*"&amp;LEFT(医生!$C$34,FIND("午",医生!$C$34)-3)&amp;"*")+COUNTIFS(医生!$C$38,"*"&amp;LEFT(医生!$C$34,FIND("午",医生!$C$34)-3)&amp;"*")+COUNTIFS(医生!$C$41,"*"&amp;LEFT(医生!$C$34,FIND("午",医生!$C$34)-3)&amp;"*",医生!$C$41,"&lt;&gt;*午*")+IF(COUNTIFS(医生!$C$41,"*"&amp;"午"&amp;"*"),IF(LEFT(医生!$C$41,FIND("+",医生!$C$41)-1)=LEFT(医生!$C$34,FIND("午",医生!$C$34)-3),1,0),0)+COUNTIFS(医生!$C$42,"*"&amp;LEFT(医生!$C$34,FIND("午",医生!$C$34)-3)&amp;"*")&gt;1))</v>
      </c>
      <c r="CA40" s="4">
        <v>3</v>
      </c>
      <c r="CB40" s="6" t="s">
        <v>175</v>
      </c>
      <c r="CC40" s="9" t="s">
        <v>176</v>
      </c>
      <c r="CD40" s="6" t="s">
        <v>177</v>
      </c>
      <c r="CE40" s="6" t="s">
        <v>178</v>
      </c>
      <c r="CF40" s="26">
        <v>35</v>
      </c>
      <c r="CG40" s="26">
        <v>33</v>
      </c>
      <c r="CH40" s="26">
        <v>35</v>
      </c>
      <c r="CI40" s="26">
        <v>37</v>
      </c>
      <c r="CJ40" s="26">
        <v>38</v>
      </c>
      <c r="CK40" s="26">
        <v>41</v>
      </c>
      <c r="CL40" s="26">
        <v>42</v>
      </c>
      <c r="CM40" s="6" t="s">
        <v>179</v>
      </c>
      <c r="CN40" s="6" t="s">
        <v>180</v>
      </c>
      <c r="CO40" s="6" t="s">
        <v>181</v>
      </c>
      <c r="CP40" s="9" t="s">
        <v>182</v>
      </c>
      <c r="CQ40" s="9" t="s">
        <v>183</v>
      </c>
      <c r="CR40" s="9" t="s">
        <v>184</v>
      </c>
      <c r="CS40" s="9" t="s">
        <v>185</v>
      </c>
      <c r="CT40" s="9" t="s">
        <v>186</v>
      </c>
      <c r="CU40" s="9" t="s">
        <v>187</v>
      </c>
      <c r="CV40" s="9" t="s">
        <v>188</v>
      </c>
      <c r="CW40" s="9" t="s">
        <v>189</v>
      </c>
      <c r="CX40" s="9" t="s">
        <v>190</v>
      </c>
      <c r="CY40" s="9" t="s">
        <v>191</v>
      </c>
      <c r="CZ40" s="9" t="s">
        <v>192</v>
      </c>
      <c r="DA40" s="9" t="s">
        <v>193</v>
      </c>
      <c r="DB40" s="9" t="s">
        <v>194</v>
      </c>
      <c r="DC40" s="9" t="s">
        <v>195</v>
      </c>
      <c r="DD40" s="9" t="s">
        <v>196</v>
      </c>
      <c r="DE40" s="9" t="s">
        <v>197</v>
      </c>
      <c r="DF40" s="9" t="s">
        <v>198</v>
      </c>
      <c r="DG40" s="9" t="s">
        <v>199</v>
      </c>
      <c r="DH40" s="30" t="str">
        <f>CB40&amp;CC40&amp;CD40&amp;CE40&amp;CD40&amp;CF40&amp;CP40&amp;CE40&amp;CD40&amp;CF40&amp;CR40&amp;CD40&amp;CE40&amp;CD40&amp;CG40&amp;CO40&amp;CD40&amp;CE40&amp;CD40&amp;CH40&amp;CS40&amp;CD40&amp;CE40&amp;CD40&amp;CF40&amp;CT40&amp;CD40&amp;CE40&amp;CD40&amp;CI40&amp;CO40&amp;CD40&amp;CE40&amp;CD40&amp;CJ40&amp;CS40&amp;CD40&amp;CE40&amp;CD40&amp;CF40&amp;CT40&amp;CD40&amp;CE40&amp;CD40&amp;CK40&amp;CO40&amp;CD40&amp;CE40&amp;CD40&amp;CL40&amp;CS40&amp;CD40&amp;CE40&amp;CD40&amp;CF40&amp;CU40&amp;CM40&amp;CC40&amp;CD40&amp;CE40&amp;CD40&amp;CF40&amp;CV40&amp;CD40&amp;CE40&amp;CD40&amp;CG40&amp;CO40&amp;CD40&amp;CE40&amp;CD40&amp;CH40&amp;CX40&amp;CD40&amp;CE40&amp;CD40&amp;CF40&amp;CY40&amp;CD40&amp;CE40&amp;CD40&amp;CF40&amp;DB40&amp;DD40&amp;CD40&amp;CE40&amp;CD40&amp;CI40&amp;CX40&amp;CD40&amp;CE40&amp;CD40&amp;CF40&amp;CY40&amp;CD40&amp;CE40&amp;CD40&amp;CF40&amp;DB40&amp;DD40&amp;CD40&amp;CE40&amp;CD40&amp;CK40&amp;CX40&amp;CD40&amp;CE40&amp;CD40&amp;CF40&amp;CY40&amp;CD40&amp;CE40&amp;CD40&amp;CF40&amp;DB40&amp;DF40&amp;CM40&amp;CC40&amp;CD40&amp;CE40&amp;CD40&amp;CF40&amp;CV40&amp;CD40&amp;CE40&amp;CD40&amp;CG40&amp;CO40&amp;CD40&amp;CE40&amp;CD40&amp;CH40&amp;CX40&amp;CD40&amp;CE40&amp;CD40&amp;CF40&amp;CY40&amp;CD40&amp;CE40&amp;CD40&amp;CF40&amp;DB40&amp;DD40&amp;CD40&amp;CE40&amp;CD40&amp;CI40&amp;CX40&amp;CD40&amp;CE40&amp;CD40&amp;CF40&amp;CY40&amp;CD40&amp;CE40&amp;CD40&amp;CF40&amp;DB40&amp;DD40&amp;CD40&amp;CE40&amp;CD40&amp;CK40&amp;CX40&amp;CD40&amp;CE40&amp;CD40&amp;CF40&amp;CY40&amp;CD40&amp;CE40&amp;CD40&amp;CF40&amp;DB40&amp;DF40&amp;CM40&amp;CC40&amp;CD40&amp;CE40&amp;CD40&amp;CF40&amp;CW40&amp;CD40&amp;CE40&amp;CD40&amp;CG40&amp;CO40&amp;CD40&amp;CE40&amp;CD40&amp;CH40&amp;CX40&amp;CD40&amp;CE40&amp;CD40&amp;CF40&amp;CY40&amp;CD40&amp;CE40&amp;CD40&amp;CF40&amp;DB40&amp;DD40&amp;CD40&amp;CE40&amp;CD40&amp;CJ40&amp;CX40&amp;CD40&amp;CE40&amp;CD40&amp;CF40&amp;CY40&amp;CD40&amp;CE40&amp;CD40&amp;CF40&amp;DB40&amp;DD40&amp;CD40&amp;CE40&amp;CD40&amp;CK40&amp;CX40&amp;CD40&amp;CE40&amp;CD40&amp;CF40&amp;CY40&amp;CD40&amp;CE40&amp;CD40&amp;CF40&amp;DC40&amp;CD40&amp;CE40&amp;CD40&amp;CK40&amp;CQ40&amp;CC40&amp;CD40&amp;CE40&amp;CD40&amp;CK40&amp;DG40&amp;CD40&amp;CE40&amp;CD40&amp;CK40&amp;CZ40&amp;CD40&amp;CE40&amp;CD40&amp;CK40&amp;DA40&amp;CD40&amp;CE40&amp;CD40&amp;CF40&amp;CY40&amp;CD40&amp;CE40&amp;CD40&amp;CF40&amp;DE40&amp;DD40&amp;CD40&amp;CE40&amp;CD40&amp;CL40&amp;CX40&amp;CD40&amp;CE40&amp;CD40&amp;CF40&amp;CY40&amp;CD40&amp;CE40&amp;CD40&amp;CF40&amp;DB40&amp;DF40&amp;CN40</f>
        <v>OR(IF(COUNTIFS(医生!$C$35,"&lt;&gt;*午*",医生!$C$35,"&lt;&gt;")=1,COUNTIFS(医生!$C$33:$C$35,"*"&amp;医生!$C$35&amp;"*")+COUNTIFS(医生!$C$37:$C$38,"*"&amp;医生!$C$35&amp;"*")+COUNTIFS(医生!$C$41:$C$42,"*"&amp;医生!$C$35&amp;"*")&gt;1),IF(COUNTIFS(医生!$C$35,"*"&amp;"上午"&amp;"*")=1,COUNTIFS(医生!$C$33:$C$35,"*"&amp;LEFT(医生!$C$35,FIND("午",医生!$C$35)-3)&amp;"*")+COUNTIFS(医生!$C$37,"*"&amp;LEFT(医生!$C$35,FIND("午",医生!$C$35)-3)&amp;"*")+COUNTIFS(医生!$C$41,"*"&amp;LEFT(医生!$C$35,FIND("午",医生!$C$35)-3)&amp;"*")&gt;1),IF(COUNTIFS(医生!$C$35,"*"&amp;"上午"&amp;"*")=1,COUNTIFS(医生!$C$33:$C$35,"*"&amp;LEFT(医生!$C$35,FIND("午",医生!$C$35)-3)&amp;"*")+COUNTIFS(医生!$C$37,"*"&amp;LEFT(医生!$C$35,FIND("午",医生!$C$35)-3)&amp;"*")+COUNTIFS(医生!$C$41,"*"&amp;LEFT(医生!$C$35,FIND("午",医生!$C$35)-3)&amp;"*")&gt;1),IF(COUNTIFS(医生!$C$35,"*"&amp;"下午"&amp;"*")=1,COUNTIFS(医生!$C$33:$C$35,"*"&amp;LEFT(医生!$C$35,FIND("午",医生!$C$35)-3)&amp;"*")+COUNTIFS(医生!$C$38,"*"&amp;LEFT(医生!$C$35,FIND("午",医生!$C$35)-3)&amp;"*")+COUNTIFS(医生!$C$41,"*"&amp;LEFT(医生!$C$35,FIND("午",医生!$C$35)-3)&amp;"*",医生!$C$41,"&lt;&gt;*午*")+IF(COUNTIFS(医生!$C$41,"*"&amp;"午"&amp;"*"),IF(LEFT(医生!$C$41,FIND("+",医生!$C$41)-1)=LEFT(医生!$C$35,FIND("午",医生!$C$35)-3),1,0),0)+COUNTIFS(医生!$C$42,"*"&amp;LEFT(医生!$C$35,FIND("午",医生!$C$35)-3)&amp;"*")&gt;1))</v>
      </c>
      <c r="DJ40" s="31" t="s">
        <v>9</v>
      </c>
      <c r="DK40" s="9" t="s">
        <v>200</v>
      </c>
      <c r="DL40" s="9" t="s">
        <v>201</v>
      </c>
      <c r="DM40" s="6" t="s">
        <v>177</v>
      </c>
      <c r="DN40" s="26" t="s">
        <v>178</v>
      </c>
      <c r="DO40" s="26">
        <v>36</v>
      </c>
      <c r="DP40" s="26">
        <v>42</v>
      </c>
      <c r="DQ40" s="6" t="s">
        <v>179</v>
      </c>
      <c r="DR40" s="6" t="s">
        <v>202</v>
      </c>
      <c r="DS40" s="32" t="str">
        <f>DK40&amp;DM40&amp;DN40&amp;DM40&amp;DP40&amp;DQ40&amp;DL40&amp;DM40&amp;DN40&amp;DM40&amp;DO40&amp;DR40</f>
        <v>COUNTIFS(医生!$C$42,医生!$C$36)&gt;0</v>
      </c>
      <c r="ER40" s="25" t="s">
        <v>206</v>
      </c>
      <c r="ES40" s="9" t="s">
        <v>176</v>
      </c>
      <c r="ET40" s="6" t="s">
        <v>177</v>
      </c>
      <c r="EU40" s="6" t="s">
        <v>178</v>
      </c>
      <c r="EV40" s="6">
        <v>33</v>
      </c>
      <c r="EW40" s="6">
        <v>35</v>
      </c>
      <c r="EX40" s="6">
        <v>38</v>
      </c>
      <c r="EY40" s="6">
        <v>41</v>
      </c>
      <c r="EZ40" s="6">
        <v>42</v>
      </c>
      <c r="FA40" s="6" t="s">
        <v>181</v>
      </c>
      <c r="FB40" s="9" t="s">
        <v>183</v>
      </c>
      <c r="FC40" s="9" t="s">
        <v>184</v>
      </c>
      <c r="FD40" s="9" t="s">
        <v>207</v>
      </c>
      <c r="FE40" s="9" t="s">
        <v>203</v>
      </c>
      <c r="FF40" s="9" t="s">
        <v>208</v>
      </c>
      <c r="FG40" s="9" t="s">
        <v>185</v>
      </c>
      <c r="FH40" s="9" t="s">
        <v>209</v>
      </c>
      <c r="FI40" s="9" t="s">
        <v>210</v>
      </c>
      <c r="FJ40" s="9" t="s">
        <v>190</v>
      </c>
      <c r="FK40" s="9" t="s">
        <v>192</v>
      </c>
      <c r="FL40" s="9" t="s">
        <v>211</v>
      </c>
      <c r="FM40" s="36" t="str">
        <f>ES40&amp;ET40&amp;EU40&amp;ET40&amp;EX40&amp;FC40&amp;ET40&amp;EU40&amp;ET40&amp;EV40&amp;FA40&amp;ET40&amp;EU40&amp;ET40&amp;EW40&amp;FG40&amp;ET40&amp;EU40&amp;ET40&amp;EX40&amp;FE40&amp;ET40&amp;EU40&amp;ET40&amp;EV40&amp;FA40&amp;ET40&amp;EU40&amp;ET40&amp;EW40&amp;FI40&amp;ET40&amp;EU40&amp;ET40&amp;EZ40&amp;FF40&amp;ET40&amp;EU40&amp;ET40&amp;EX40&amp;FH40&amp;ET40&amp;EU40&amp;ET40&amp;EY40&amp;FG40&amp;ET40&amp;EU40&amp;ET40&amp;EX40&amp;FE40&amp;ET40&amp;EU40&amp;ET40&amp;EY40&amp;FB40&amp;ES40&amp;ET40&amp;EU40&amp;ET40&amp;EY40&amp;FD40&amp;ET40&amp;EU40&amp;ET40&amp;EX40&amp;FJ40&amp;ET40&amp;EU40&amp;ET40&amp;EY40&amp;FK40&amp;ET40&amp;EU40&amp;ET40&amp;EY40&amp;FL40</f>
        <v>IF(COUNTIFS(医生!$C$38,"&lt;&gt;")=1,COUNTIFS(医生!$C$33:$C$35,"*"&amp;医生!$C$38&amp;"*",医生!$C$33:$C$35,"&lt;&gt;*上午*")+COUNTIFS(医生!$C$42,医生!$C$38)+COUNTIFS(医生!$C$41,"*"&amp;医生!$C$38&amp;"*",医生!$C$41,"&lt;&gt;*午*")+IF(COUNTIFS(医生!$C$41,"*"&amp;"午"&amp;"*"),COUNTIFS(医生!$C$38,"*"&amp;LEFT(医生!$C$41,FIND("+",医生!$C$41)-1)&amp;"*"))&gt;0)</v>
      </c>
      <c r="FQ40" s="25" t="s">
        <v>212</v>
      </c>
      <c r="FR40" s="37" t="s">
        <v>175</v>
      </c>
      <c r="FS40" s="22" t="s">
        <v>176</v>
      </c>
      <c r="FT40" s="38" t="s">
        <v>177</v>
      </c>
      <c r="FU40" s="38" t="s">
        <v>178</v>
      </c>
      <c r="FV40" s="38">
        <v>33</v>
      </c>
      <c r="FW40" s="38">
        <v>35</v>
      </c>
      <c r="FX40" s="38">
        <v>37</v>
      </c>
      <c r="FY40" s="38">
        <v>38</v>
      </c>
      <c r="FZ40" s="38">
        <v>41</v>
      </c>
      <c r="GA40" s="38" t="s">
        <v>179</v>
      </c>
      <c r="GB40" s="38" t="s">
        <v>180</v>
      </c>
      <c r="GC40" s="38" t="s">
        <v>181</v>
      </c>
      <c r="GD40" s="22" t="s">
        <v>213</v>
      </c>
      <c r="GE40" s="22" t="s">
        <v>214</v>
      </c>
      <c r="GF40" s="22" t="s">
        <v>208</v>
      </c>
      <c r="GG40" s="22" t="s">
        <v>215</v>
      </c>
      <c r="GH40" s="22" t="s">
        <v>216</v>
      </c>
      <c r="GI40" s="22" t="s">
        <v>217</v>
      </c>
      <c r="GJ40" s="22" t="s">
        <v>218</v>
      </c>
      <c r="GK40" s="22" t="s">
        <v>185</v>
      </c>
      <c r="GL40" s="22" t="s">
        <v>186</v>
      </c>
      <c r="GM40" s="22" t="s">
        <v>219</v>
      </c>
      <c r="GN40" s="22" t="s">
        <v>220</v>
      </c>
      <c r="GO40" s="22" t="s">
        <v>221</v>
      </c>
      <c r="GP40" s="22" t="s">
        <v>222</v>
      </c>
      <c r="GQ40" s="22" t="s">
        <v>223</v>
      </c>
      <c r="GR40" s="22" t="s">
        <v>188</v>
      </c>
      <c r="GS40" s="22" t="s">
        <v>190</v>
      </c>
      <c r="GT40" s="22" t="s">
        <v>191</v>
      </c>
      <c r="GU40" s="22" t="s">
        <v>192</v>
      </c>
      <c r="GV40" s="22" t="s">
        <v>191</v>
      </c>
      <c r="GW40" s="22" t="s">
        <v>224</v>
      </c>
      <c r="GX40" s="22" t="s">
        <v>225</v>
      </c>
      <c r="GY40" s="22" t="s">
        <v>226</v>
      </c>
      <c r="GZ40" s="39" t="str">
        <f>FR40&amp;FS40&amp;FT40&amp;FU40&amp;FT40&amp;FZ40&amp;GE40&amp;FT40&amp;FU40&amp;FT40&amp;FZ40&amp;GG40&amp;FT40&amp;FU40&amp;FT40&amp;FV40&amp;GC40&amp;FT40&amp;FU40&amp;FT40&amp;FW40&amp;GK40&amp;FT40&amp;FU40&amp;FT40&amp;FZ40&amp;GL40&amp;FT40&amp;FU40&amp;FT40&amp;FZ40&amp;GF40&amp;FT40&amp;FU40&amp;FT40&amp;FX40&amp;GF40&amp;FT40&amp;FU40&amp;FT40&amp;FX40&amp;GJ40&amp;FT40&amp;FU40&amp;FT40&amp;FZ40&amp;GF40&amp;FT40&amp;FU40&amp;FT40&amp;FY40&amp;GF40&amp;FT40&amp;FU40&amp;FT40&amp;FY40&amp;GI40&amp;GA40&amp;FS40&amp;FT40&amp;FU40&amp;FT40&amp;FZ40&amp;GH40&amp;FT40&amp;FU40&amp;FT40&amp;FZ40&amp;GD40&amp;FT40&amp;FU40&amp;FT40&amp;FV40&amp;GC40&amp;FT40&amp;FU40&amp;FT40&amp;FW40&amp;GS40&amp;FT40&amp;FU40&amp;FT40&amp;FZ40&amp;GU40&amp;FT40&amp;FU40&amp;FT40&amp;FZ40&amp;GM40&amp;FT40&amp;FU40&amp;FT40&amp;FV40&amp;GC40&amp;FT40&amp;FU40&amp;FT40&amp;FW40&amp;GO40&amp;FT40&amp;FU40&amp;FT40&amp;FZ40&amp;GU40&amp;FT40&amp;FU40&amp;FT40&amp;FZ40&amp;GW40&amp;FT40&amp;FU40&amp;FT40&amp;FX40&amp;GC40&amp;FT40&amp;FU40&amp;FT40&amp;FY40&amp;GS40&amp;FT40&amp;FU40&amp;FT40&amp;FZ40&amp;GU40&amp;FT40&amp;FU40&amp;FT40&amp;FZ40&amp;GM40&amp;FT40&amp;FU40&amp;FT40&amp;FX40&amp;GC40&amp;FT40&amp;FU40&amp;FT40&amp;FY40&amp;GO40&amp;FT40&amp;FU40&amp;FT40&amp;FZ40&amp;GU40&amp;FT40&amp;FU40&amp;FT40&amp;FZ40&amp;GX40&amp;GA40&amp;FS40&amp;FT40&amp;FU40&amp;FT40&amp;FZ40&amp;GR40&amp;FT40&amp;FU40&amp;FT40&amp;FV40&amp;GC40&amp;FT40&amp;FU40&amp;FT40&amp;FW40&amp;GS40&amp;FT40&amp;FU40&amp;FT40&amp;FZ40&amp;GU40&amp;FT40&amp;FU40&amp;FT40&amp;FZ40&amp;GM40&amp;FT40&amp;FU40&amp;FT40&amp;FX40&amp;GC40&amp;FT40&amp;FU40&amp;FT40&amp;FY40&amp;GS40&amp;FT40&amp;FU40&amp;FT40&amp;FZ40&amp;GU40&amp;FT40&amp;FU40&amp;FT40&amp;FZ40&amp;GN40&amp;GA40&amp;FS40&amp;FT40&amp;FU40&amp;FT40&amp;FZ40&amp;GR40&amp;FT40&amp;FU40&amp;FT40&amp;FV40&amp;GC40&amp;FT40&amp;FU40&amp;FT40&amp;FW40&amp;GQ40&amp;FT40&amp;FU40&amp;FT40&amp;FV40&amp;GC40&amp;FT40&amp;FU40&amp;FT40&amp;FW40&amp;GP40&amp;FT40&amp;FU40&amp;FT40&amp;FZ40&amp;GV40&amp;FT40&amp;FU40&amp;FT40&amp;FZ40&amp;GY40&amp;FT40&amp;FU40&amp;FT40&amp;FZ40&amp;GW40&amp;FT40&amp;FU40&amp;FT40&amp;FX40&amp;GP40&amp;FT40&amp;FU40&amp;FT40&amp;FZ40&amp;GT40&amp;FT40&amp;FU40&amp;FT40&amp;FZ40&amp;GY40&amp;FT40&amp;FU40&amp;FT40&amp;FZ40&amp;GX40&amp;GB40</f>
        <v>OR(IF(COUNTIFS(医生!$C$41,"&lt;&gt;",医生!$C$41,"&lt;&gt;*+*")=1,COUNTIFS(医生!$C$33:$C$35,"*"&amp;医生!$C$41&amp;"*")+COUNTIFS(医生!$C$41,医生!$C$37,医生!$C$37,"&lt;&gt;")+COUNTIFS(医生!$C$41,医生!$C$38,医生!$C$38,"&lt;&gt;")&gt;0),IF(COUNTIFS(医生!$C$41,"*"&amp;"+"&amp;"*",医生!$C$41,"&lt;&gt;*午*")=1,COUNTIFS(医生!$C$33:$C$35,"*"&amp;LEFT(医生!$C$41,FIND("+",医生!$C$41)-1)&amp;"*")+COUNTIFS(医生!$C$33:$C$35,"*"&amp;MID(医生!$C$41,FIND("+",医生!$C$41)+1,3)&amp;"*")+COUNTIFS(医生!$C$37:$C$38,"*"&amp;LEFT(医生!$C$41,FIND("+",医生!$C$41)-1)&amp;"*")+COUNTIFS(医生!$C$37:$C$38,"*"&amp;MID(医生!$C$41,FIND("+",医生!$C$41)+1,3)&amp;"*")&gt;0),IF(COUNTIFS(医生!$C$41,"*"&amp;"上午"&amp;"*")=1,COUNTIFS(医生!$C$33:$C$35,"*"&amp;LEFT(医生!$C$41,FIND("+",医生!$C$41)-1)&amp;"*")+COUNTIFS(医生!$C$37:$C$38,"*"&amp;LEFT(医生!$C$41,FIND("+",医生!$C$41)-1)&amp;"*")&gt;0),IF(COUNTIFS(医生!$C$41,"*"&amp;"上午"&amp;"*")=1,COUNTIFS(医生!$C$33:$C$35,"&lt;&gt;*下午*",医生!$C$33:$C$35,"*"&amp;MID(LEFT(医生!$C$41,FIND("午",医生!$C$41)-3),FIND("+",医生!$C$41)+1,3)&amp;"*")+COUNTIFS(医生!$C$37,"*"&amp;MID(LEFT(医生!$C$41,FIND("午",医生!$C$41)-3),FIND("+",医生!$C$41)+1,3)&amp;"*")&gt;0))</v>
      </c>
      <c r="HD40" s="25" t="s">
        <v>16</v>
      </c>
      <c r="HE40" s="40" t="s">
        <v>175</v>
      </c>
      <c r="HF40" s="40" t="s">
        <v>179</v>
      </c>
      <c r="HG40" s="40" t="s">
        <v>180</v>
      </c>
      <c r="HH40" s="33" t="s">
        <v>176</v>
      </c>
      <c r="HI40" s="34" t="s">
        <v>177</v>
      </c>
      <c r="HJ40" s="34" t="s">
        <v>178</v>
      </c>
      <c r="HK40" s="42" t="s">
        <v>227</v>
      </c>
      <c r="HL40" s="34">
        <v>33</v>
      </c>
      <c r="HM40" s="34">
        <v>35</v>
      </c>
      <c r="HN40" s="34">
        <v>36</v>
      </c>
      <c r="HO40" s="34">
        <v>38</v>
      </c>
      <c r="HP40" s="34">
        <v>42</v>
      </c>
      <c r="HQ40" s="34"/>
      <c r="HR40" s="34"/>
      <c r="HS40" s="34">
        <v>37</v>
      </c>
      <c r="HT40" s="34">
        <v>41</v>
      </c>
      <c r="HU40" s="34" t="s">
        <v>181</v>
      </c>
      <c r="HV40" s="33" t="s">
        <v>184</v>
      </c>
      <c r="HW40" s="33" t="s">
        <v>203</v>
      </c>
      <c r="HX40" s="33" t="s">
        <v>186</v>
      </c>
      <c r="HY40" s="33" t="s">
        <v>214</v>
      </c>
      <c r="HZ40" s="33" t="s">
        <v>208</v>
      </c>
      <c r="IA40" s="33" t="s">
        <v>185</v>
      </c>
      <c r="IB40" s="33" t="s">
        <v>209</v>
      </c>
      <c r="IC40" s="33" t="s">
        <v>210</v>
      </c>
      <c r="ID40" s="33" t="s">
        <v>205</v>
      </c>
      <c r="IE40" s="33" t="s">
        <v>228</v>
      </c>
      <c r="IF40" s="9" t="str">
        <f>HE40&amp;HH40&amp;HI40&amp;HJ40&amp;HI40&amp;HP40&amp;HV40&amp;HI40&amp;HJ40&amp;HI40&amp;HL40&amp;HU40&amp;HI40&amp;HJ40&amp;HI40&amp;HM40&amp;IA40&amp;HI40&amp;HJ40&amp;HI40&amp;HP40&amp;HW40&amp;HI40&amp;HJ40&amp;HI40&amp;HL40&amp;HU40&amp;HI40&amp;HJ40&amp;HI40&amp;HM40&amp;HY40&amp;HI40&amp;HJ40&amp;HI40&amp;HL40&amp;HU40&amp;HI40&amp;HJ40&amp;HI40&amp;HM40&amp;IC40&amp;HI40&amp;HJ40&amp;HI40&amp;HN40&amp;HZ40&amp;HI40&amp;HJ40&amp;HI40&amp;HP40&amp;IB40&amp;HI40&amp;HJ40&amp;HI40&amp;HO40&amp;HZ40&amp;HI40&amp;HJ40&amp;HI40&amp;HP40&amp;IE40&amp;HF40&amp;HH40&amp;HI40&amp;HJ40&amp;HI40&amp;HP40&amp;HV40&amp;HI40&amp;HK40&amp;HI40&amp;HL40&amp;HU40&amp;HI40&amp;HK40&amp;HI40&amp;HM40&amp;IA40&amp;HI40&amp;HJ40&amp;HI40&amp;HP40&amp;HX40&amp;HI40&amp;HK40&amp;HI40&amp;HS40&amp;HU40&amp;HI40&amp;HK40&amp;HI40&amp;HT40&amp;IA40&amp;HI40&amp;HJ40&amp;HI40&amp;HP40&amp;ID40&amp;HG40</f>
        <v>OR(IF(COUNTIFS(医生!$C$42,"&lt;&gt;")=1,COUNTIFS(医生!$C$33:$C$35,"*"&amp;医生!$C$42&amp;"*",医生!$C$33:$C$35,"&lt;&gt;",医生!$C$33:$C$35,"&lt;&gt;*上午*")+COUNTIFS(医生!$C$36,医生!$C$42)+COUNTIFS(医生!$C$38,医生!$C$42)&gt;0),IF(COUNTIFS(医生!$C$42,"&lt;&gt;")=1,COUNTIFS(医生!$D$33:$D$35,"*"&amp;医生!$C$42&amp;"*")+COUNTIFS(医生!$D$37:$D$41,"*"&amp;医生!$C$42&amp;"*")&gt;0))</v>
      </c>
      <c r="IJ40" s="44" t="s">
        <v>104</v>
      </c>
      <c r="IK40" s="9" t="s">
        <v>176</v>
      </c>
      <c r="IL40" s="6" t="s">
        <v>177</v>
      </c>
      <c r="IM40" s="6" t="s">
        <v>229</v>
      </c>
      <c r="IN40" s="6" t="s">
        <v>178</v>
      </c>
      <c r="IO40" s="6" t="s">
        <v>227</v>
      </c>
      <c r="IP40" s="6">
        <v>33</v>
      </c>
      <c r="IQ40" s="6">
        <v>35</v>
      </c>
      <c r="IR40" s="6">
        <v>37</v>
      </c>
      <c r="IS40" s="6">
        <v>41</v>
      </c>
      <c r="IT40" s="6">
        <v>42</v>
      </c>
      <c r="IU40" s="6"/>
      <c r="IV40" s="6"/>
      <c r="IW40" s="6"/>
      <c r="IX40" s="6"/>
      <c r="IY40" s="6" t="s">
        <v>181</v>
      </c>
      <c r="IZ40" s="9" t="s">
        <v>184</v>
      </c>
      <c r="JA40" s="9" t="s">
        <v>185</v>
      </c>
      <c r="JB40" s="9" t="s">
        <v>186</v>
      </c>
      <c r="JC40" s="9" t="s">
        <v>230</v>
      </c>
      <c r="JD40" s="47" t="str">
        <f>IK40&amp;IL40&amp;IN40&amp;IL40&amp;IT40&amp;IZ40&amp;IL40&amp;IO40&amp;IL40&amp;IP40&amp;IY40&amp;IL40&amp;IO40&amp;IL40&amp;IQ40&amp;JA40&amp;IL40&amp;IN40&amp;IL40&amp;IT40&amp;JB40&amp;IL40&amp;IO40&amp;IL40&amp;IR40&amp;IY40&amp;IL40&amp;IO40&amp;IL40&amp;IS40&amp;JA40&amp;IL40&amp;IN40&amp;IL40&amp;IT40&amp;JC40</f>
        <v>IF(COUNTIFS(医生!$C$42,"&lt;&gt;")=1,COUNTIFS(医生!$D$33:$D$35,"*"&amp;医生!$C$42&amp;"*")+COUNTIFS(医生!$D$37:$D$41,"*"&amp;医生!$C$42&amp;"*")&lt;1)</v>
      </c>
      <c r="JF40" s="44" t="s">
        <v>104</v>
      </c>
      <c r="JG40" s="9" t="s">
        <v>176</v>
      </c>
      <c r="JH40" s="6" t="s">
        <v>177</v>
      </c>
      <c r="JI40" s="6" t="s">
        <v>231</v>
      </c>
      <c r="JJ40" s="6" t="s">
        <v>178</v>
      </c>
      <c r="JK40" s="6" t="s">
        <v>227</v>
      </c>
      <c r="JL40" s="6">
        <v>33</v>
      </c>
      <c r="JM40" s="6">
        <v>35</v>
      </c>
      <c r="JN40" s="6">
        <v>37</v>
      </c>
      <c r="JO40" s="6">
        <v>41</v>
      </c>
      <c r="JP40" s="6">
        <v>42</v>
      </c>
      <c r="JQ40" s="6">
        <f>JP40-14</f>
        <v>28</v>
      </c>
      <c r="JR40" s="6"/>
      <c r="JS40" s="6"/>
      <c r="JT40" s="6"/>
      <c r="JU40" s="6" t="s">
        <v>181</v>
      </c>
      <c r="JV40" s="9" t="s">
        <v>184</v>
      </c>
      <c r="JW40" s="9" t="s">
        <v>185</v>
      </c>
      <c r="JX40" s="9" t="s">
        <v>186</v>
      </c>
      <c r="JY40" s="9" t="s">
        <v>230</v>
      </c>
      <c r="JZ40" s="47" t="str">
        <f>JG40&amp;JH40&amp;JI40&amp;JH40&amp;JQ40&amp;JV40&amp;JH40&amp;JJ40&amp;JH40&amp;JL40&amp;JU40&amp;JH40&amp;JJ40&amp;JH40&amp;JM40&amp;JW40&amp;JH40&amp;JI40&amp;JH40&amp;JQ40&amp;JX40&amp;JH40&amp;JJ40&amp;JH40&amp;JN40&amp;JU40&amp;JH40&amp;JJ40&amp;JH40&amp;JO40&amp;JW40&amp;JH40&amp;JI40&amp;JH40&amp;JQ40&amp;JY40</f>
        <v>IF(COUNTIFS(医生!$I$28,"&lt;&gt;")=1,COUNTIFS(医生!$C$33:$C$35,"*"&amp;医生!$I$28&amp;"*")+COUNTIFS(医生!$C$37:$C$41,"*"&amp;医生!$I$28&amp;"*")&lt;1)</v>
      </c>
    </row>
    <row r="41" spans="1:286" ht="66.599999999999994" customHeight="1" x14ac:dyDescent="0.2">
      <c r="E41" s="23"/>
      <c r="J41" s="6" t="s">
        <v>175</v>
      </c>
      <c r="K41" s="9" t="s">
        <v>176</v>
      </c>
      <c r="L41" s="6" t="s">
        <v>177</v>
      </c>
      <c r="M41" s="6" t="s">
        <v>227</v>
      </c>
      <c r="N41" s="26">
        <v>33</v>
      </c>
      <c r="O41" s="26">
        <v>33</v>
      </c>
      <c r="P41" s="26">
        <v>35</v>
      </c>
      <c r="Q41" s="26">
        <v>37</v>
      </c>
      <c r="R41" s="26">
        <v>38</v>
      </c>
      <c r="S41" s="26">
        <v>41</v>
      </c>
      <c r="T41" s="26">
        <v>42</v>
      </c>
      <c r="U41" s="6" t="s">
        <v>179</v>
      </c>
      <c r="V41" s="6" t="s">
        <v>180</v>
      </c>
      <c r="W41" s="6" t="s">
        <v>181</v>
      </c>
      <c r="X41" s="9" t="s">
        <v>182</v>
      </c>
      <c r="Y41" s="9" t="s">
        <v>183</v>
      </c>
      <c r="Z41" s="9" t="s">
        <v>184</v>
      </c>
      <c r="AA41" s="9" t="s">
        <v>185</v>
      </c>
      <c r="AB41" s="9" t="s">
        <v>186</v>
      </c>
      <c r="AC41" s="9" t="s">
        <v>187</v>
      </c>
      <c r="AD41" s="9" t="s">
        <v>188</v>
      </c>
      <c r="AE41" s="9" t="s">
        <v>189</v>
      </c>
      <c r="AF41" s="9" t="s">
        <v>190</v>
      </c>
      <c r="AG41" s="9" t="s">
        <v>191</v>
      </c>
      <c r="AH41" s="9" t="s">
        <v>192</v>
      </c>
      <c r="AI41" s="9" t="s">
        <v>193</v>
      </c>
      <c r="AJ41" s="9" t="s">
        <v>194</v>
      </c>
      <c r="AK41" s="9" t="s">
        <v>195</v>
      </c>
      <c r="AL41" s="9" t="s">
        <v>196</v>
      </c>
      <c r="AM41" s="9" t="s">
        <v>197</v>
      </c>
      <c r="AN41" s="9" t="s">
        <v>198</v>
      </c>
      <c r="AO41" s="9" t="s">
        <v>199</v>
      </c>
      <c r="AP41" s="19" t="str">
        <f t="shared" ref="AP41:AP46" si="20">J41&amp;K41&amp;L41&amp;M41&amp;L41&amp;N41&amp;X41&amp;M41&amp;L41&amp;N41&amp;Z41&amp;L41&amp;M41&amp;L41&amp;O41&amp;W41&amp;L41&amp;M41&amp;L41&amp;P41&amp;AA41&amp;L41&amp;M41&amp;L41&amp;N41&amp;AB41&amp;L41&amp;M41&amp;L41&amp;Q41&amp;W41&amp;L41&amp;M41&amp;L41&amp;R41&amp;AA41&amp;L41&amp;M41&amp;L41&amp;N41&amp;AB41&amp;L41&amp;M41&amp;L41&amp;S41&amp;W41&amp;L41&amp;M41&amp;L41&amp;T41&amp;AA41&amp;L41&amp;M41&amp;L41&amp;N41&amp;AC41&amp;U41&amp;K41&amp;L41&amp;M41&amp;L41&amp;N41&amp;AD41&amp;L41&amp;M41&amp;L41&amp;O41&amp;W41&amp;L41&amp;M41&amp;L41&amp;P41&amp;AF41&amp;L41&amp;M41&amp;L41&amp;N41&amp;AG41&amp;L41&amp;M41&amp;L41&amp;N41&amp;AJ41&amp;AL41&amp;L41&amp;M41&amp;L41&amp;Q41&amp;AF41&amp;L41&amp;M41&amp;L41&amp;N41&amp;AG41&amp;L41&amp;M41&amp;L41&amp;N41&amp;AJ41&amp;AL41&amp;L41&amp;M41&amp;L41&amp;S41&amp;AF41&amp;L41&amp;M41&amp;L41&amp;N41&amp;AG41&amp;L41&amp;M41&amp;L41&amp;N41&amp;AJ41&amp;AN41&amp;U41&amp;K41&amp;L41&amp;M41&amp;L41&amp;N41&amp;AD41&amp;L41&amp;M41&amp;L41&amp;O41&amp;W41&amp;L41&amp;M41&amp;L41&amp;P41&amp;AF41&amp;L41&amp;M41&amp;L41&amp;N41&amp;AG41&amp;L41&amp;M41&amp;L41&amp;N41&amp;AJ41&amp;AL41&amp;L41&amp;M41&amp;L41&amp;Q41&amp;AF41&amp;L41&amp;M41&amp;L41&amp;N41&amp;AG41&amp;L41&amp;M41&amp;L41&amp;N41&amp;AJ41&amp;AL41&amp;L41&amp;M41&amp;L41&amp;S41&amp;AF41&amp;L41&amp;M41&amp;L41&amp;N41&amp;AG41&amp;L41&amp;M41&amp;L41&amp;N41&amp;AJ41&amp;AN41&amp;U41&amp;K41&amp;L41&amp;M41&amp;L41&amp;N41&amp;AE41&amp;L41&amp;M41&amp;L41&amp;O41&amp;W41&amp;L41&amp;M41&amp;L41&amp;P41&amp;AF41&amp;L41&amp;M41&amp;L41&amp;N41&amp;AG41&amp;L41&amp;M41&amp;L41&amp;N41&amp;AJ41&amp;AL41&amp;L41&amp;M41&amp;L41&amp;R41&amp;AF41&amp;L41&amp;M41&amp;L41&amp;N41&amp;AG41&amp;L41&amp;M41&amp;L41&amp;N41&amp;AJ41&amp;AL41&amp;L41&amp;M41&amp;L41&amp;S41&amp;AF41&amp;L41&amp;M41&amp;L41&amp;N41&amp;AG41&amp;L41&amp;M41&amp;L41&amp;N41&amp;AK41&amp;L41&amp;M41&amp;L41&amp;S41&amp;Y41&amp;K41&amp;L41&amp;M41&amp;L41&amp;S41&amp;AO41&amp;L41&amp;M41&amp;L41&amp;S41&amp;AH41&amp;L41&amp;M41&amp;L41&amp;S41&amp;AI41&amp;L41&amp;M41&amp;L41&amp;N41&amp;AG41&amp;L41&amp;M41&amp;L41&amp;N41&amp;AM41&amp;AL41&amp;L41&amp;M41&amp;L41&amp;T41&amp;AF41&amp;L41&amp;M41&amp;L41&amp;N41&amp;AG41&amp;L41&amp;M41&amp;L41&amp;N41&amp;AJ41&amp;AN41&amp;V41</f>
        <v>OR(IF(COUNTIFS(医生!$D$33,"&lt;&gt;*午*",医生!$D$33,"&lt;&gt;")=1,COUNTIFS(医生!$D$33:$D$35,"*"&amp;医生!$D$33&amp;"*")+COUNTIFS(医生!$D$37:$D$38,"*"&amp;医生!$D$33&amp;"*")+COUNTIFS(医生!$D$41:$D$42,"*"&amp;医生!$D$33&amp;"*")&gt;1),IF(COUNTIFS(医生!$D$33,"*"&amp;"上午"&amp;"*")=1,COUNTIFS(医生!$D$33:$D$35,"*"&amp;LEFT(医生!$D$33,FIND("午",医生!$D$33)-3)&amp;"*")+COUNTIFS(医生!$D$37,"*"&amp;LEFT(医生!$D$33,FIND("午",医生!$D$33)-3)&amp;"*")+COUNTIFS(医生!$D$41,"*"&amp;LEFT(医生!$D$33,FIND("午",医生!$D$33)-3)&amp;"*")&gt;1),IF(COUNTIFS(医生!$D$33,"*"&amp;"上午"&amp;"*")=1,COUNTIFS(医生!$D$33:$D$35,"*"&amp;LEFT(医生!$D$33,FIND("午",医生!$D$33)-3)&amp;"*")+COUNTIFS(医生!$D$37,"*"&amp;LEFT(医生!$D$33,FIND("午",医生!$D$33)-3)&amp;"*")+COUNTIFS(医生!$D$41,"*"&amp;LEFT(医生!$D$33,FIND("午",医生!$D$33)-3)&amp;"*")&gt;1),IF(COUNTIFS(医生!$D$33,"*"&amp;"下午"&amp;"*")=1,COUNTIFS(医生!$D$33:$D$35,"*"&amp;LEFT(医生!$D$33,FIND("午",医生!$D$33)-3)&amp;"*")+COUNTIFS(医生!$D$38,"*"&amp;LEFT(医生!$D$33,FIND("午",医生!$D$33)-3)&amp;"*")+COUNTIFS(医生!$D$41,"*"&amp;LEFT(医生!$D$33,FIND("午",医生!$D$33)-3)&amp;"*",医生!$D$41,"&lt;&gt;*午*")+IF(COUNTIFS(医生!$D$41,"*"&amp;"午"&amp;"*"),IF(LEFT(医生!$D$41,FIND("+",医生!$D$41)-1)=LEFT(医生!$D$33,FIND("午",医生!$D$33)-3),1,0),0)+COUNTIFS(医生!$D$42,"*"&amp;LEFT(医生!$D$33,FIND("午",医生!$D$33)-3)&amp;"*")&gt;1))</v>
      </c>
      <c r="AS41" s="6" t="s">
        <v>175</v>
      </c>
      <c r="AT41" s="9" t="s">
        <v>176</v>
      </c>
      <c r="AU41" s="6" t="s">
        <v>177</v>
      </c>
      <c r="AV41" s="6" t="s">
        <v>227</v>
      </c>
      <c r="AW41" s="26">
        <v>34</v>
      </c>
      <c r="AX41" s="26">
        <v>33</v>
      </c>
      <c r="AY41" s="26">
        <v>35</v>
      </c>
      <c r="AZ41" s="26">
        <v>37</v>
      </c>
      <c r="BA41" s="26">
        <v>38</v>
      </c>
      <c r="BB41" s="26">
        <v>41</v>
      </c>
      <c r="BC41" s="26">
        <v>42</v>
      </c>
      <c r="BD41" s="6" t="s">
        <v>179</v>
      </c>
      <c r="BE41" s="6" t="s">
        <v>180</v>
      </c>
      <c r="BF41" s="6" t="s">
        <v>181</v>
      </c>
      <c r="BG41" s="9" t="s">
        <v>182</v>
      </c>
      <c r="BH41" s="9" t="s">
        <v>183</v>
      </c>
      <c r="BI41" s="9" t="s">
        <v>184</v>
      </c>
      <c r="BJ41" s="9" t="s">
        <v>185</v>
      </c>
      <c r="BK41" s="9" t="s">
        <v>186</v>
      </c>
      <c r="BL41" s="9" t="s">
        <v>187</v>
      </c>
      <c r="BM41" s="9" t="s">
        <v>188</v>
      </c>
      <c r="BN41" s="9" t="s">
        <v>189</v>
      </c>
      <c r="BO41" s="9" t="s">
        <v>190</v>
      </c>
      <c r="BP41" s="9" t="s">
        <v>191</v>
      </c>
      <c r="BQ41" s="9" t="s">
        <v>192</v>
      </c>
      <c r="BR41" s="9" t="s">
        <v>193</v>
      </c>
      <c r="BS41" s="9" t="s">
        <v>194</v>
      </c>
      <c r="BT41" s="9" t="s">
        <v>195</v>
      </c>
      <c r="BU41" s="9" t="s">
        <v>196</v>
      </c>
      <c r="BV41" s="9" t="s">
        <v>197</v>
      </c>
      <c r="BW41" s="9" t="s">
        <v>198</v>
      </c>
      <c r="BX41" s="9" t="s">
        <v>199</v>
      </c>
      <c r="BY41" s="29" t="str">
        <f t="shared" ref="BY41:BY46" si="21">AS41&amp;AT41&amp;AU41&amp;AV41&amp;AU41&amp;AW41&amp;BG41&amp;AV41&amp;AU41&amp;AW41&amp;BI41&amp;AU41&amp;AV41&amp;AU41&amp;AX41&amp;BF41&amp;AU41&amp;AV41&amp;AU41&amp;AY41&amp;BJ41&amp;AU41&amp;AV41&amp;AU41&amp;AW41&amp;BK41&amp;AU41&amp;AV41&amp;AU41&amp;AZ41&amp;BF41&amp;AU41&amp;AV41&amp;AU41&amp;BA41&amp;BJ41&amp;AU41&amp;AV41&amp;AU41&amp;AW41&amp;BK41&amp;AU41&amp;AV41&amp;AU41&amp;BB41&amp;BF41&amp;AU41&amp;AV41&amp;AU41&amp;BC41&amp;BJ41&amp;AU41&amp;AV41&amp;AU41&amp;AW41&amp;BL41&amp;BD41&amp;AT41&amp;AU41&amp;AV41&amp;AU41&amp;AW41&amp;BM41&amp;AU41&amp;AV41&amp;AU41&amp;AX41&amp;BF41&amp;AU41&amp;AV41&amp;AU41&amp;AY41&amp;BO41&amp;AU41&amp;AV41&amp;AU41&amp;AW41&amp;BP41&amp;AU41&amp;AV41&amp;AU41&amp;AW41&amp;BS41&amp;BU41&amp;AU41&amp;AV41&amp;AU41&amp;AZ41&amp;BO41&amp;AU41&amp;AV41&amp;AU41&amp;AW41&amp;BP41&amp;AU41&amp;AV41&amp;AU41&amp;AW41&amp;BS41&amp;BU41&amp;AU41&amp;AV41&amp;AU41&amp;BB41&amp;BO41&amp;AU41&amp;AV41&amp;AU41&amp;AW41&amp;BP41&amp;AU41&amp;AV41&amp;AU41&amp;AW41&amp;BS41&amp;BW41&amp;BD41&amp;AT41&amp;AU41&amp;AV41&amp;AU41&amp;AW41&amp;BM41&amp;AU41&amp;AV41&amp;AU41&amp;AX41&amp;BF41&amp;AU41&amp;AV41&amp;AU41&amp;AY41&amp;BO41&amp;AU41&amp;AV41&amp;AU41&amp;AW41&amp;BP41&amp;AU41&amp;AV41&amp;AU41&amp;AW41&amp;BS41&amp;BU41&amp;AU41&amp;AV41&amp;AU41&amp;AZ41&amp;BO41&amp;AU41&amp;AV41&amp;AU41&amp;AW41&amp;BP41&amp;AU41&amp;AV41&amp;AU41&amp;AW41&amp;BS41&amp;BU41&amp;AU41&amp;AV41&amp;AU41&amp;BB41&amp;BO41&amp;AU41&amp;AV41&amp;AU41&amp;AW41&amp;BP41&amp;AU41&amp;AV41&amp;AU41&amp;AW41&amp;BS41&amp;BW41&amp;BD41&amp;AT41&amp;AU41&amp;AV41&amp;AU41&amp;AW41&amp;BN41&amp;AU41&amp;AV41&amp;AU41&amp;AX41&amp;BF41&amp;AU41&amp;AV41&amp;AU41&amp;AY41&amp;BO41&amp;AU41&amp;AV41&amp;AU41&amp;AW41&amp;BP41&amp;AU41&amp;AV41&amp;AU41&amp;AW41&amp;BS41&amp;BU41&amp;AU41&amp;AV41&amp;AU41&amp;BA41&amp;BO41&amp;AU41&amp;AV41&amp;AU41&amp;AW41&amp;BP41&amp;AU41&amp;AV41&amp;AU41&amp;AW41&amp;BS41&amp;BU41&amp;AU41&amp;AV41&amp;AU41&amp;BB41&amp;BO41&amp;AU41&amp;AV41&amp;AU41&amp;AW41&amp;BP41&amp;AU41&amp;AV41&amp;AU41&amp;AW41&amp;BT41&amp;AU41&amp;AV41&amp;AU41&amp;BB41&amp;BH41&amp;AT41&amp;AU41&amp;AV41&amp;AU41&amp;BB41&amp;BX41&amp;AU41&amp;AV41&amp;AU41&amp;BB41&amp;BQ41&amp;AU41&amp;AV41&amp;AU41&amp;BB41&amp;BR41&amp;AU41&amp;AV41&amp;AU41&amp;AW41&amp;BP41&amp;AU41&amp;AV41&amp;AU41&amp;AW41&amp;BV41&amp;BU41&amp;AU41&amp;AV41&amp;AU41&amp;BC41&amp;BO41&amp;AU41&amp;AV41&amp;AU41&amp;AW41&amp;BP41&amp;AU41&amp;AV41&amp;AU41&amp;AW41&amp;BS41&amp;BW41&amp;BE41</f>
        <v>OR(IF(COUNTIFS(医生!$D$34,"&lt;&gt;*午*",医生!$D$34,"&lt;&gt;")=1,COUNTIFS(医生!$D$33:$D$35,"*"&amp;医生!$D$34&amp;"*")+COUNTIFS(医生!$D$37:$D$38,"*"&amp;医生!$D$34&amp;"*")+COUNTIFS(医生!$D$41:$D$42,"*"&amp;医生!$D$34&amp;"*")&gt;1),IF(COUNTIFS(医生!$D$34,"*"&amp;"上午"&amp;"*")=1,COUNTIFS(医生!$D$33:$D$35,"*"&amp;LEFT(医生!$D$34,FIND("午",医生!$D$34)-3)&amp;"*")+COUNTIFS(医生!$D$37,"*"&amp;LEFT(医生!$D$34,FIND("午",医生!$D$34)-3)&amp;"*")+COUNTIFS(医生!$D$41,"*"&amp;LEFT(医生!$D$34,FIND("午",医生!$D$34)-3)&amp;"*")&gt;1),IF(COUNTIFS(医生!$D$34,"*"&amp;"上午"&amp;"*")=1,COUNTIFS(医生!$D$33:$D$35,"*"&amp;LEFT(医生!$D$34,FIND("午",医生!$D$34)-3)&amp;"*")+COUNTIFS(医生!$D$37,"*"&amp;LEFT(医生!$D$34,FIND("午",医生!$D$34)-3)&amp;"*")+COUNTIFS(医生!$D$41,"*"&amp;LEFT(医生!$D$34,FIND("午",医生!$D$34)-3)&amp;"*")&gt;1),IF(COUNTIFS(医生!$D$34,"*"&amp;"下午"&amp;"*")=1,COUNTIFS(医生!$D$33:$D$35,"*"&amp;LEFT(医生!$D$34,FIND("午",医生!$D$34)-3)&amp;"*")+COUNTIFS(医生!$D$38,"*"&amp;LEFT(医生!$D$34,FIND("午",医生!$D$34)-3)&amp;"*")+COUNTIFS(医生!$D$41,"*"&amp;LEFT(医生!$D$34,FIND("午",医生!$D$34)-3)&amp;"*",医生!$D$41,"&lt;&gt;*午*")+IF(COUNTIFS(医生!$D$41,"*"&amp;"午"&amp;"*"),IF(LEFT(医生!$D$41,FIND("+",医生!$D$41)-1)=LEFT(医生!$D$34,FIND("午",医生!$D$34)-3),1,0),0)+COUNTIFS(医生!$D$42,"*"&amp;LEFT(医生!$D$34,FIND("午",医生!$D$34)-3)&amp;"*")&gt;1))</v>
      </c>
      <c r="CB41" s="6" t="s">
        <v>175</v>
      </c>
      <c r="CC41" s="9" t="s">
        <v>176</v>
      </c>
      <c r="CD41" s="6" t="s">
        <v>177</v>
      </c>
      <c r="CE41" s="6" t="s">
        <v>227</v>
      </c>
      <c r="CF41" s="26">
        <v>35</v>
      </c>
      <c r="CG41" s="26">
        <v>33</v>
      </c>
      <c r="CH41" s="26">
        <v>35</v>
      </c>
      <c r="CI41" s="26">
        <v>37</v>
      </c>
      <c r="CJ41" s="26">
        <v>38</v>
      </c>
      <c r="CK41" s="26">
        <v>41</v>
      </c>
      <c r="CL41" s="26">
        <v>42</v>
      </c>
      <c r="CM41" s="6" t="s">
        <v>179</v>
      </c>
      <c r="CN41" s="6" t="s">
        <v>180</v>
      </c>
      <c r="CO41" s="6" t="s">
        <v>181</v>
      </c>
      <c r="CP41" s="9" t="s">
        <v>182</v>
      </c>
      <c r="CQ41" s="9" t="s">
        <v>183</v>
      </c>
      <c r="CR41" s="9" t="s">
        <v>184</v>
      </c>
      <c r="CS41" s="9" t="s">
        <v>185</v>
      </c>
      <c r="CT41" s="9" t="s">
        <v>186</v>
      </c>
      <c r="CU41" s="9" t="s">
        <v>187</v>
      </c>
      <c r="CV41" s="9" t="s">
        <v>188</v>
      </c>
      <c r="CW41" s="9" t="s">
        <v>189</v>
      </c>
      <c r="CX41" s="9" t="s">
        <v>190</v>
      </c>
      <c r="CY41" s="9" t="s">
        <v>191</v>
      </c>
      <c r="CZ41" s="9" t="s">
        <v>192</v>
      </c>
      <c r="DA41" s="9" t="s">
        <v>193</v>
      </c>
      <c r="DB41" s="9" t="s">
        <v>194</v>
      </c>
      <c r="DC41" s="9" t="s">
        <v>195</v>
      </c>
      <c r="DD41" s="9" t="s">
        <v>196</v>
      </c>
      <c r="DE41" s="9" t="s">
        <v>197</v>
      </c>
      <c r="DF41" s="9" t="s">
        <v>198</v>
      </c>
      <c r="DG41" s="9" t="s">
        <v>199</v>
      </c>
      <c r="DH41" s="30" t="str">
        <f t="shared" ref="DH41:DH46" si="22">CB41&amp;CC41&amp;CD41&amp;CE41&amp;CD41&amp;CF41&amp;CP41&amp;CE41&amp;CD41&amp;CF41&amp;CR41&amp;CD41&amp;CE41&amp;CD41&amp;CG41&amp;CO41&amp;CD41&amp;CE41&amp;CD41&amp;CH41&amp;CS41&amp;CD41&amp;CE41&amp;CD41&amp;CF41&amp;CT41&amp;CD41&amp;CE41&amp;CD41&amp;CI41&amp;CO41&amp;CD41&amp;CE41&amp;CD41&amp;CJ41&amp;CS41&amp;CD41&amp;CE41&amp;CD41&amp;CF41&amp;CT41&amp;CD41&amp;CE41&amp;CD41&amp;CK41&amp;CO41&amp;CD41&amp;CE41&amp;CD41&amp;CL41&amp;CS41&amp;CD41&amp;CE41&amp;CD41&amp;CF41&amp;CU41&amp;CM41&amp;CC41&amp;CD41&amp;CE41&amp;CD41&amp;CF41&amp;CV41&amp;CD41&amp;CE41&amp;CD41&amp;CG41&amp;CO41&amp;CD41&amp;CE41&amp;CD41&amp;CH41&amp;CX41&amp;CD41&amp;CE41&amp;CD41&amp;CF41&amp;CY41&amp;CD41&amp;CE41&amp;CD41&amp;CF41&amp;DB41&amp;DD41&amp;CD41&amp;CE41&amp;CD41&amp;CI41&amp;CX41&amp;CD41&amp;CE41&amp;CD41&amp;CF41&amp;CY41&amp;CD41&amp;CE41&amp;CD41&amp;CF41&amp;DB41&amp;DD41&amp;CD41&amp;CE41&amp;CD41&amp;CK41&amp;CX41&amp;CD41&amp;CE41&amp;CD41&amp;CF41&amp;CY41&amp;CD41&amp;CE41&amp;CD41&amp;CF41&amp;DB41&amp;DF41&amp;CM41&amp;CC41&amp;CD41&amp;CE41&amp;CD41&amp;CF41&amp;CV41&amp;CD41&amp;CE41&amp;CD41&amp;CG41&amp;CO41&amp;CD41&amp;CE41&amp;CD41&amp;CH41&amp;CX41&amp;CD41&amp;CE41&amp;CD41&amp;CF41&amp;CY41&amp;CD41&amp;CE41&amp;CD41&amp;CF41&amp;DB41&amp;DD41&amp;CD41&amp;CE41&amp;CD41&amp;CI41&amp;CX41&amp;CD41&amp;CE41&amp;CD41&amp;CF41&amp;CY41&amp;CD41&amp;CE41&amp;CD41&amp;CF41&amp;DB41&amp;DD41&amp;CD41&amp;CE41&amp;CD41&amp;CK41&amp;CX41&amp;CD41&amp;CE41&amp;CD41&amp;CF41&amp;CY41&amp;CD41&amp;CE41&amp;CD41&amp;CF41&amp;DB41&amp;DF41&amp;CM41&amp;CC41&amp;CD41&amp;CE41&amp;CD41&amp;CF41&amp;CW41&amp;CD41&amp;CE41&amp;CD41&amp;CG41&amp;CO41&amp;CD41&amp;CE41&amp;CD41&amp;CH41&amp;CX41&amp;CD41&amp;CE41&amp;CD41&amp;CF41&amp;CY41&amp;CD41&amp;CE41&amp;CD41&amp;CF41&amp;DB41&amp;DD41&amp;CD41&amp;CE41&amp;CD41&amp;CJ41&amp;CX41&amp;CD41&amp;CE41&amp;CD41&amp;CF41&amp;CY41&amp;CD41&amp;CE41&amp;CD41&amp;CF41&amp;DB41&amp;DD41&amp;CD41&amp;CE41&amp;CD41&amp;CK41&amp;CX41&amp;CD41&amp;CE41&amp;CD41&amp;CF41&amp;CY41&amp;CD41&amp;CE41&amp;CD41&amp;CF41&amp;DC41&amp;CD41&amp;CE41&amp;CD41&amp;CK41&amp;CQ41&amp;CC41&amp;CD41&amp;CE41&amp;CD41&amp;CK41&amp;DG41&amp;CD41&amp;CE41&amp;CD41&amp;CK41&amp;CZ41&amp;CD41&amp;CE41&amp;CD41&amp;CK41&amp;DA41&amp;CD41&amp;CE41&amp;CD41&amp;CF41&amp;CY41&amp;CD41&amp;CE41&amp;CD41&amp;CF41&amp;DE41&amp;DD41&amp;CD41&amp;CE41&amp;CD41&amp;CL41&amp;CX41&amp;CD41&amp;CE41&amp;CD41&amp;CF41&amp;CY41&amp;CD41&amp;CE41&amp;CD41&amp;CF41&amp;DB41&amp;DF41&amp;CN41</f>
        <v>OR(IF(COUNTIFS(医生!$D$35,"&lt;&gt;*午*",医生!$D$35,"&lt;&gt;")=1,COUNTIFS(医生!$D$33:$D$35,"*"&amp;医生!$D$35&amp;"*")+COUNTIFS(医生!$D$37:$D$38,"*"&amp;医生!$D$35&amp;"*")+COUNTIFS(医生!$D$41:$D$42,"*"&amp;医生!$D$35&amp;"*")&gt;1),IF(COUNTIFS(医生!$D$35,"*"&amp;"上午"&amp;"*")=1,COUNTIFS(医生!$D$33:$D$35,"*"&amp;LEFT(医生!$D$35,FIND("午",医生!$D$35)-3)&amp;"*")+COUNTIFS(医生!$D$37,"*"&amp;LEFT(医生!$D$35,FIND("午",医生!$D$35)-3)&amp;"*")+COUNTIFS(医生!$D$41,"*"&amp;LEFT(医生!$D$35,FIND("午",医生!$D$35)-3)&amp;"*")&gt;1),IF(COUNTIFS(医生!$D$35,"*"&amp;"上午"&amp;"*")=1,COUNTIFS(医生!$D$33:$D$35,"*"&amp;LEFT(医生!$D$35,FIND("午",医生!$D$35)-3)&amp;"*")+COUNTIFS(医生!$D$37,"*"&amp;LEFT(医生!$D$35,FIND("午",医生!$D$35)-3)&amp;"*")+COUNTIFS(医生!$D$41,"*"&amp;LEFT(医生!$D$35,FIND("午",医生!$D$35)-3)&amp;"*")&gt;1),IF(COUNTIFS(医生!$D$35,"*"&amp;"下午"&amp;"*")=1,COUNTIFS(医生!$D$33:$D$35,"*"&amp;LEFT(医生!$D$35,FIND("午",医生!$D$35)-3)&amp;"*")+COUNTIFS(医生!$D$38,"*"&amp;LEFT(医生!$D$35,FIND("午",医生!$D$35)-3)&amp;"*")+COUNTIFS(医生!$D$41,"*"&amp;LEFT(医生!$D$35,FIND("午",医生!$D$35)-3)&amp;"*",医生!$D$41,"&lt;&gt;*午*")+IF(COUNTIFS(医生!$D$41,"*"&amp;"午"&amp;"*"),IF(LEFT(医生!$D$41,FIND("+",医生!$D$41)-1)=LEFT(医生!$D$35,FIND("午",医生!$D$35)-3),1,0),0)+COUNTIFS(医生!$D$42,"*"&amp;LEFT(医生!$D$35,FIND("午",医生!$D$35)-3)&amp;"*")&gt;1))</v>
      </c>
      <c r="DJ41" s="4">
        <v>3</v>
      </c>
      <c r="DK41" s="9" t="s">
        <v>200</v>
      </c>
      <c r="DL41" s="9" t="s">
        <v>201</v>
      </c>
      <c r="DM41" s="6" t="s">
        <v>177</v>
      </c>
      <c r="DN41" s="26" t="s">
        <v>227</v>
      </c>
      <c r="DO41" s="26">
        <v>36</v>
      </c>
      <c r="DP41" s="26">
        <v>42</v>
      </c>
      <c r="DQ41" s="6" t="s">
        <v>179</v>
      </c>
      <c r="DR41" s="6" t="s">
        <v>202</v>
      </c>
      <c r="DS41" s="32" t="str">
        <f t="shared" ref="DS41:DS46" si="23">DK41&amp;DM41&amp;DN41&amp;DM41&amp;DP41&amp;DQ41&amp;DL41&amp;DM41&amp;DN41&amp;DM41&amp;DO41&amp;DR41</f>
        <v>COUNTIFS(医生!$D$42,医生!$D$36)&gt;0</v>
      </c>
      <c r="DX41" s="9"/>
      <c r="DY41" s="6" t="s">
        <v>130</v>
      </c>
      <c r="DZ41" s="9" t="s">
        <v>131</v>
      </c>
      <c r="EA41" s="9" t="s">
        <v>132</v>
      </c>
      <c r="EB41" s="9" t="s">
        <v>160</v>
      </c>
      <c r="EC41" s="9" t="s">
        <v>161</v>
      </c>
      <c r="ED41" s="9" t="s">
        <v>133</v>
      </c>
      <c r="EE41" s="9" t="s">
        <v>135</v>
      </c>
      <c r="EF41" s="9" t="s">
        <v>139</v>
      </c>
      <c r="EG41" s="9" t="s">
        <v>140</v>
      </c>
      <c r="EH41" s="9" t="s">
        <v>141</v>
      </c>
      <c r="EI41" s="9" t="s">
        <v>142</v>
      </c>
      <c r="EJ41" s="9" t="s">
        <v>143</v>
      </c>
      <c r="EK41" s="9" t="s">
        <v>144</v>
      </c>
      <c r="EL41" s="9"/>
      <c r="ER41" s="4">
        <v>3</v>
      </c>
      <c r="ES41" s="9" t="s">
        <v>176</v>
      </c>
      <c r="ET41" s="6" t="s">
        <v>177</v>
      </c>
      <c r="EU41" s="6" t="s">
        <v>227</v>
      </c>
      <c r="EV41" s="6">
        <v>33</v>
      </c>
      <c r="EW41" s="6">
        <v>35</v>
      </c>
      <c r="EX41" s="6">
        <v>38</v>
      </c>
      <c r="EY41" s="6">
        <v>41</v>
      </c>
      <c r="EZ41" s="6">
        <v>42</v>
      </c>
      <c r="FA41" s="6" t="s">
        <v>181</v>
      </c>
      <c r="FB41" s="9" t="s">
        <v>183</v>
      </c>
      <c r="FC41" s="9" t="s">
        <v>184</v>
      </c>
      <c r="FD41" s="9" t="s">
        <v>207</v>
      </c>
      <c r="FE41" s="9" t="s">
        <v>203</v>
      </c>
      <c r="FF41" s="9" t="s">
        <v>208</v>
      </c>
      <c r="FG41" s="9" t="s">
        <v>185</v>
      </c>
      <c r="FH41" s="9" t="s">
        <v>209</v>
      </c>
      <c r="FI41" s="9" t="s">
        <v>210</v>
      </c>
      <c r="FJ41" s="9" t="s">
        <v>190</v>
      </c>
      <c r="FK41" s="9" t="s">
        <v>192</v>
      </c>
      <c r="FL41" s="9" t="s">
        <v>211</v>
      </c>
      <c r="FM41" s="36" t="str">
        <f t="shared" ref="FM41:FM46" si="24">ES41&amp;ET41&amp;EU41&amp;ET41&amp;EX41&amp;FC41&amp;ET41&amp;EU41&amp;ET41&amp;EV41&amp;FA41&amp;ET41&amp;EU41&amp;ET41&amp;EW41&amp;FG41&amp;ET41&amp;EU41&amp;ET41&amp;EX41&amp;FE41&amp;ET41&amp;EU41&amp;ET41&amp;EV41&amp;FA41&amp;ET41&amp;EU41&amp;ET41&amp;EW41&amp;FI41&amp;ET41&amp;EU41&amp;ET41&amp;EZ41&amp;FF41&amp;ET41&amp;EU41&amp;ET41&amp;EX41&amp;FH41&amp;ET41&amp;EU41&amp;ET41&amp;EY41&amp;FG41&amp;ET41&amp;EU41&amp;ET41&amp;EX41&amp;FE41&amp;ET41&amp;EU41&amp;ET41&amp;EY41&amp;FB41&amp;ES41&amp;ET41&amp;EU41&amp;ET41&amp;EY41&amp;FD41&amp;ET41&amp;EU41&amp;ET41&amp;EX41&amp;FJ41&amp;ET41&amp;EU41&amp;ET41&amp;EY41&amp;FK41&amp;ET41&amp;EU41&amp;ET41&amp;EY41&amp;FL41</f>
        <v>IF(COUNTIFS(医生!$D$38,"&lt;&gt;")=1,COUNTIFS(医生!$D$33:$D$35,"*"&amp;医生!$D$38&amp;"*",医生!$D$33:$D$35,"&lt;&gt;*上午*")+COUNTIFS(医生!$D$42,医生!$D$38)+COUNTIFS(医生!$D$41,"*"&amp;医生!$D$38&amp;"*",医生!$D$41,"&lt;&gt;*午*")+IF(COUNTIFS(医生!$D$41,"*"&amp;"午"&amp;"*"),COUNTIFS(医生!$D$38,"*"&amp;LEFT(医生!$D$41,FIND("+",医生!$D$41)-1)&amp;"*"))&gt;0)</v>
      </c>
      <c r="FQ41" s="27">
        <v>3</v>
      </c>
      <c r="FR41" s="37" t="s">
        <v>175</v>
      </c>
      <c r="FS41" s="22" t="s">
        <v>176</v>
      </c>
      <c r="FT41" s="38" t="s">
        <v>177</v>
      </c>
      <c r="FU41" s="26" t="s">
        <v>227</v>
      </c>
      <c r="FV41" s="38">
        <v>33</v>
      </c>
      <c r="FW41" s="38">
        <v>35</v>
      </c>
      <c r="FX41" s="38">
        <v>37</v>
      </c>
      <c r="FY41" s="38">
        <v>38</v>
      </c>
      <c r="FZ41" s="38">
        <v>41</v>
      </c>
      <c r="GA41" s="38" t="s">
        <v>179</v>
      </c>
      <c r="GB41" s="38" t="s">
        <v>180</v>
      </c>
      <c r="GC41" s="38" t="s">
        <v>181</v>
      </c>
      <c r="GD41" s="22" t="s">
        <v>213</v>
      </c>
      <c r="GE41" s="22" t="s">
        <v>214</v>
      </c>
      <c r="GF41" s="22" t="s">
        <v>208</v>
      </c>
      <c r="GG41" s="22" t="s">
        <v>215</v>
      </c>
      <c r="GH41" s="22" t="s">
        <v>216</v>
      </c>
      <c r="GI41" s="22" t="s">
        <v>217</v>
      </c>
      <c r="GJ41" s="22" t="s">
        <v>218</v>
      </c>
      <c r="GK41" s="22" t="s">
        <v>185</v>
      </c>
      <c r="GL41" s="22" t="s">
        <v>186</v>
      </c>
      <c r="GM41" s="22" t="s">
        <v>219</v>
      </c>
      <c r="GN41" s="22" t="s">
        <v>220</v>
      </c>
      <c r="GO41" s="22" t="s">
        <v>221</v>
      </c>
      <c r="GP41" s="22" t="s">
        <v>222</v>
      </c>
      <c r="GQ41" s="22" t="s">
        <v>223</v>
      </c>
      <c r="GR41" s="22" t="s">
        <v>188</v>
      </c>
      <c r="GS41" s="22" t="s">
        <v>190</v>
      </c>
      <c r="GT41" s="22" t="s">
        <v>191</v>
      </c>
      <c r="GU41" s="22" t="s">
        <v>192</v>
      </c>
      <c r="GV41" s="22" t="s">
        <v>191</v>
      </c>
      <c r="GW41" s="22" t="s">
        <v>224</v>
      </c>
      <c r="GX41" s="22" t="s">
        <v>225</v>
      </c>
      <c r="GY41" s="22" t="s">
        <v>226</v>
      </c>
      <c r="GZ41" s="39" t="str">
        <f t="shared" ref="GZ41:GZ46" si="25">FR41&amp;FS41&amp;FT41&amp;FU41&amp;FT41&amp;FZ41&amp;GE41&amp;FT41&amp;FU41&amp;FT41&amp;FZ41&amp;GG41&amp;FT41&amp;FU41&amp;FT41&amp;FV41&amp;GC41&amp;FT41&amp;FU41&amp;FT41&amp;FW41&amp;GK41&amp;FT41&amp;FU41&amp;FT41&amp;FZ41&amp;GL41&amp;FT41&amp;FU41&amp;FT41&amp;FZ41&amp;GF41&amp;FT41&amp;FU41&amp;FT41&amp;FX41&amp;GF41&amp;FT41&amp;FU41&amp;FT41&amp;FX41&amp;GJ41&amp;FT41&amp;FU41&amp;FT41&amp;FZ41&amp;GF41&amp;FT41&amp;FU41&amp;FT41&amp;FY41&amp;GF41&amp;FT41&amp;FU41&amp;FT41&amp;FY41&amp;GI41&amp;GA41&amp;FS41&amp;FT41&amp;FU41&amp;FT41&amp;FZ41&amp;GH41&amp;FT41&amp;FU41&amp;FT41&amp;FZ41&amp;GD41&amp;FT41&amp;FU41&amp;FT41&amp;FV41&amp;GC41&amp;FT41&amp;FU41&amp;FT41&amp;FW41&amp;GS41&amp;FT41&amp;FU41&amp;FT41&amp;FZ41&amp;GU41&amp;FT41&amp;FU41&amp;FT41&amp;FZ41&amp;GM41&amp;FT41&amp;FU41&amp;FT41&amp;FV41&amp;GC41&amp;FT41&amp;FU41&amp;FT41&amp;FW41&amp;GO41&amp;FT41&amp;FU41&amp;FT41&amp;FZ41&amp;GU41&amp;FT41&amp;FU41&amp;FT41&amp;FZ41&amp;GW41&amp;FT41&amp;FU41&amp;FT41&amp;FX41&amp;GC41&amp;FT41&amp;FU41&amp;FT41&amp;FY41&amp;GS41&amp;FT41&amp;FU41&amp;FT41&amp;FZ41&amp;GU41&amp;FT41&amp;FU41&amp;FT41&amp;FZ41&amp;GM41&amp;FT41&amp;FU41&amp;FT41&amp;FX41&amp;GC41&amp;FT41&amp;FU41&amp;FT41&amp;FY41&amp;GO41&amp;FT41&amp;FU41&amp;FT41&amp;FZ41&amp;GU41&amp;FT41&amp;FU41&amp;FT41&amp;FZ41&amp;GX41&amp;GA41&amp;FS41&amp;FT41&amp;FU41&amp;FT41&amp;FZ41&amp;GR41&amp;FT41&amp;FU41&amp;FT41&amp;FV41&amp;GC41&amp;FT41&amp;FU41&amp;FT41&amp;FW41&amp;GS41&amp;FT41&amp;FU41&amp;FT41&amp;FZ41&amp;GU41&amp;FT41&amp;FU41&amp;FT41&amp;FZ41&amp;GM41&amp;FT41&amp;FU41&amp;FT41&amp;FX41&amp;GC41&amp;FT41&amp;FU41&amp;FT41&amp;FY41&amp;GS41&amp;FT41&amp;FU41&amp;FT41&amp;FZ41&amp;GU41&amp;FT41&amp;FU41&amp;FT41&amp;FZ41&amp;GN41&amp;GA41&amp;FS41&amp;FT41&amp;FU41&amp;FT41&amp;FZ41&amp;GR41&amp;FT41&amp;FU41&amp;FT41&amp;FV41&amp;GC41&amp;FT41&amp;FU41&amp;FT41&amp;FW41&amp;GQ41&amp;FT41&amp;FU41&amp;FT41&amp;FV41&amp;GC41&amp;FT41&amp;FU41&amp;FT41&amp;FW41&amp;GP41&amp;FT41&amp;FU41&amp;FT41&amp;FZ41&amp;GV41&amp;FT41&amp;FU41&amp;FT41&amp;FZ41&amp;GY41&amp;FT41&amp;FU41&amp;FT41&amp;FZ41&amp;GW41&amp;FT41&amp;FU41&amp;FT41&amp;FX41&amp;GP41&amp;FT41&amp;FU41&amp;FT41&amp;FZ41&amp;GT41&amp;FT41&amp;FU41&amp;FT41&amp;FZ41&amp;GY41&amp;FT41&amp;FU41&amp;FT41&amp;FZ41&amp;GX41&amp;GB41</f>
        <v>OR(IF(COUNTIFS(医生!$D$41,"&lt;&gt;",医生!$D$41,"&lt;&gt;*+*")=1,COUNTIFS(医生!$D$33:$D$35,"*"&amp;医生!$D$41&amp;"*")+COUNTIFS(医生!$D$41,医生!$D$37,医生!$D$37,"&lt;&gt;")+COUNTIFS(医生!$D$41,医生!$D$38,医生!$D$38,"&lt;&gt;")&gt;0),IF(COUNTIFS(医生!$D$41,"*"&amp;"+"&amp;"*",医生!$D$41,"&lt;&gt;*午*")=1,COUNTIFS(医生!$D$33:$D$35,"*"&amp;LEFT(医生!$D$41,FIND("+",医生!$D$41)-1)&amp;"*")+COUNTIFS(医生!$D$33:$D$35,"*"&amp;MID(医生!$D$41,FIND("+",医生!$D$41)+1,3)&amp;"*")+COUNTIFS(医生!$D$37:$D$38,"*"&amp;LEFT(医生!$D$41,FIND("+",医生!$D$41)-1)&amp;"*")+COUNTIFS(医生!$D$37:$D$38,"*"&amp;MID(医生!$D$41,FIND("+",医生!$D$41)+1,3)&amp;"*")&gt;0),IF(COUNTIFS(医生!$D$41,"*"&amp;"上午"&amp;"*")=1,COUNTIFS(医生!$D$33:$D$35,"*"&amp;LEFT(医生!$D$41,FIND("+",医生!$D$41)-1)&amp;"*")+COUNTIFS(医生!$D$37:$D$38,"*"&amp;LEFT(医生!$D$41,FIND("+",医生!$D$41)-1)&amp;"*")&gt;0),IF(COUNTIFS(医生!$D$41,"*"&amp;"上午"&amp;"*")=1,COUNTIFS(医生!$D$33:$D$35,"&lt;&gt;*下午*",医生!$D$33:$D$35,"*"&amp;MID(LEFT(医生!$D$41,FIND("午",医生!$D$41)-3),FIND("+",医生!$D$41)+1,3)&amp;"*")+COUNTIFS(医生!$D$37,"*"&amp;MID(LEFT(医生!$D$41,FIND("午",医生!$D$41)-3),FIND("+",医生!$D$41)+1,3)&amp;"*")&gt;0))</v>
      </c>
      <c r="HD41" s="41">
        <v>3</v>
      </c>
      <c r="HE41" s="40" t="s">
        <v>175</v>
      </c>
      <c r="HF41" s="40" t="s">
        <v>179</v>
      </c>
      <c r="HG41" s="40" t="s">
        <v>180</v>
      </c>
      <c r="HH41" s="33" t="s">
        <v>176</v>
      </c>
      <c r="HI41" s="34" t="s">
        <v>177</v>
      </c>
      <c r="HJ41" s="26" t="s">
        <v>227</v>
      </c>
      <c r="HK41" s="42" t="s">
        <v>235</v>
      </c>
      <c r="HL41" s="34">
        <v>33</v>
      </c>
      <c r="HM41" s="34">
        <v>35</v>
      </c>
      <c r="HN41" s="34">
        <v>36</v>
      </c>
      <c r="HO41" s="34">
        <v>38</v>
      </c>
      <c r="HP41" s="34">
        <v>42</v>
      </c>
      <c r="HQ41" s="34"/>
      <c r="HR41" s="34"/>
      <c r="HS41" s="34">
        <v>37</v>
      </c>
      <c r="HT41" s="34">
        <v>41</v>
      </c>
      <c r="HU41" s="34" t="s">
        <v>181</v>
      </c>
      <c r="HV41" s="33" t="s">
        <v>184</v>
      </c>
      <c r="HW41" s="33" t="s">
        <v>203</v>
      </c>
      <c r="HX41" s="33" t="s">
        <v>186</v>
      </c>
      <c r="HY41" s="33" t="s">
        <v>214</v>
      </c>
      <c r="HZ41" s="33" t="s">
        <v>208</v>
      </c>
      <c r="IA41" s="33" t="s">
        <v>185</v>
      </c>
      <c r="IB41" s="33" t="s">
        <v>209</v>
      </c>
      <c r="IC41" s="33" t="s">
        <v>210</v>
      </c>
      <c r="ID41" s="33" t="s">
        <v>205</v>
      </c>
      <c r="IE41" s="33" t="s">
        <v>228</v>
      </c>
      <c r="IF41" s="9" t="str">
        <f t="shared" ref="IF41:IF45" si="26">HE41&amp;HH41&amp;HI41&amp;HJ41&amp;HI41&amp;HP41&amp;HV41&amp;HI41&amp;HJ41&amp;HI41&amp;HL41&amp;HU41&amp;HI41&amp;HJ41&amp;HI41&amp;HM41&amp;IA41&amp;HI41&amp;HJ41&amp;HI41&amp;HP41&amp;HW41&amp;HI41&amp;HJ41&amp;HI41&amp;HL41&amp;HU41&amp;HI41&amp;HJ41&amp;HI41&amp;HM41&amp;HY41&amp;HI41&amp;HJ41&amp;HI41&amp;HL41&amp;HU41&amp;HI41&amp;HJ41&amp;HI41&amp;HM41&amp;IC41&amp;HI41&amp;HJ41&amp;HI41&amp;HN41&amp;HZ41&amp;HI41&amp;HJ41&amp;HI41&amp;HP41&amp;IB41&amp;HI41&amp;HJ41&amp;HI41&amp;HO41&amp;HZ41&amp;HI41&amp;HJ41&amp;HI41&amp;HP41&amp;IE41&amp;HF41&amp;HH41&amp;HI41&amp;HJ41&amp;HI41&amp;HP41&amp;HV41&amp;HI41&amp;HK41&amp;HI41&amp;HL41&amp;HU41&amp;HI41&amp;HK41&amp;HI41&amp;HM41&amp;IA41&amp;HI41&amp;HJ41&amp;HI41&amp;HP41&amp;HX41&amp;HI41&amp;HK41&amp;HI41&amp;HS41&amp;HU41&amp;HI41&amp;HK41&amp;HI41&amp;HT41&amp;IA41&amp;HI41&amp;HJ41&amp;HI41&amp;HP41&amp;ID41&amp;HG41</f>
        <v>OR(IF(COUNTIFS(医生!$D$42,"&lt;&gt;")=1,COUNTIFS(医生!$D$33:$D$35,"*"&amp;医生!$D$42&amp;"*",医生!$D$33:$D$35,"&lt;&gt;",医生!$D$33:$D$35,"&lt;&gt;*上午*")+COUNTIFS(医生!$D$36,医生!$D$42)+COUNTIFS(医生!$D$38,医生!$D$42)&gt;0),IF(COUNTIFS(医生!$D$42,"&lt;&gt;")=1,COUNTIFS(医生!$E$33:$E$35,"*"&amp;医生!$D$42&amp;"*")+COUNTIFS(医生!$E$37:$E$41,"*"&amp;医生!$D$42&amp;"*")&gt;0))</v>
      </c>
      <c r="IJ41" s="4">
        <v>3</v>
      </c>
      <c r="IK41" s="9" t="s">
        <v>176</v>
      </c>
      <c r="IL41" s="6" t="s">
        <v>177</v>
      </c>
      <c r="IM41" s="6" t="s">
        <v>178</v>
      </c>
      <c r="IN41" s="6" t="s">
        <v>227</v>
      </c>
      <c r="IO41" s="6" t="s">
        <v>235</v>
      </c>
      <c r="IP41" s="6">
        <v>33</v>
      </c>
      <c r="IQ41" s="6">
        <v>35</v>
      </c>
      <c r="IR41" s="6">
        <v>37</v>
      </c>
      <c r="IS41" s="6">
        <v>41</v>
      </c>
      <c r="IT41" s="6">
        <v>42</v>
      </c>
      <c r="IU41" s="6"/>
      <c r="IV41" s="6"/>
      <c r="IW41" s="6"/>
      <c r="IX41" s="6"/>
      <c r="IY41" s="6" t="s">
        <v>181</v>
      </c>
      <c r="IZ41" s="9" t="s">
        <v>184</v>
      </c>
      <c r="JA41" s="9" t="s">
        <v>185</v>
      </c>
      <c r="JB41" s="9" t="s">
        <v>186</v>
      </c>
      <c r="JC41" s="9" t="s">
        <v>230</v>
      </c>
      <c r="JD41" s="47" t="str">
        <f t="shared" ref="JD41:JD45" si="27">IK41&amp;IL41&amp;IN41&amp;IL41&amp;IT41&amp;IZ41&amp;IL41&amp;IO41&amp;IL41&amp;IP41&amp;IY41&amp;IL41&amp;IO41&amp;IL41&amp;IQ41&amp;JA41&amp;IL41&amp;IN41&amp;IL41&amp;IT41&amp;JB41&amp;IL41&amp;IO41&amp;IL41&amp;IR41&amp;IY41&amp;IL41&amp;IO41&amp;IL41&amp;IS41&amp;JA41&amp;IL41&amp;IN41&amp;IL41&amp;IT41&amp;JC41</f>
        <v>IF(COUNTIFS(医生!$D$42,"&lt;&gt;")=1,COUNTIFS(医生!$E$33:$E$35,"*"&amp;医生!$D$42&amp;"*")+COUNTIFS(医生!$E$37:$E$41,"*"&amp;医生!$D$42&amp;"*")&lt;1)</v>
      </c>
      <c r="JF41" s="4">
        <v>3</v>
      </c>
      <c r="JG41" s="9" t="s">
        <v>176</v>
      </c>
      <c r="JH41" s="6" t="s">
        <v>177</v>
      </c>
      <c r="JI41" s="6" t="s">
        <v>178</v>
      </c>
      <c r="JJ41" s="6" t="s">
        <v>227</v>
      </c>
      <c r="JK41" s="6" t="s">
        <v>235</v>
      </c>
      <c r="JL41" s="6">
        <v>33</v>
      </c>
      <c r="JM41" s="6">
        <v>35</v>
      </c>
      <c r="JN41" s="6">
        <v>37</v>
      </c>
      <c r="JO41" s="6">
        <v>41</v>
      </c>
      <c r="JP41" s="6">
        <v>42</v>
      </c>
      <c r="JQ41" s="6"/>
      <c r="JR41" s="6"/>
      <c r="JS41" s="6"/>
      <c r="JT41" s="6"/>
      <c r="JU41" s="6" t="s">
        <v>181</v>
      </c>
      <c r="JV41" s="9" t="s">
        <v>184</v>
      </c>
      <c r="JW41" s="9" t="s">
        <v>185</v>
      </c>
      <c r="JX41" s="9" t="s">
        <v>186</v>
      </c>
      <c r="JY41" s="9" t="s">
        <v>230</v>
      </c>
      <c r="JZ41" s="47" t="str">
        <f t="shared" ref="JZ41:JZ46" si="28">JG41&amp;JH41&amp;JI41&amp;JH41&amp;JP41&amp;JV41&amp;JH41&amp;JJ41&amp;JH41&amp;JL41&amp;JU41&amp;JH41&amp;JJ41&amp;JH41&amp;JM41&amp;JW41&amp;JH41&amp;JI41&amp;JH41&amp;JP41&amp;JX41&amp;JH41&amp;JJ41&amp;JH41&amp;JN41&amp;JU41&amp;JH41&amp;JJ41&amp;JH41&amp;JO41&amp;JW41&amp;JH41&amp;JI41&amp;JH41&amp;JP41&amp;JY41</f>
        <v>IF(COUNTIFS(医生!$C$42,"&lt;&gt;")=1,COUNTIFS(医生!$D$33:$D$35,"*"&amp;医生!$C$42&amp;"*")+COUNTIFS(医生!$D$37:$D$41,"*"&amp;医生!$C$42&amp;"*")&lt;1)</v>
      </c>
    </row>
    <row r="42" spans="1:286" ht="75" customHeight="1" x14ac:dyDescent="0.2">
      <c r="E42" s="23"/>
      <c r="J42" s="6" t="s">
        <v>175</v>
      </c>
      <c r="K42" s="9" t="s">
        <v>176</v>
      </c>
      <c r="L42" s="6" t="s">
        <v>177</v>
      </c>
      <c r="M42" s="6" t="s">
        <v>235</v>
      </c>
      <c r="N42" s="26">
        <v>33</v>
      </c>
      <c r="O42" s="26">
        <v>33</v>
      </c>
      <c r="P42" s="26">
        <v>35</v>
      </c>
      <c r="Q42" s="26">
        <v>37</v>
      </c>
      <c r="R42" s="26">
        <v>38</v>
      </c>
      <c r="S42" s="26">
        <v>41</v>
      </c>
      <c r="T42" s="26">
        <v>42</v>
      </c>
      <c r="U42" s="6" t="s">
        <v>179</v>
      </c>
      <c r="V42" s="6" t="s">
        <v>180</v>
      </c>
      <c r="W42" s="6" t="s">
        <v>181</v>
      </c>
      <c r="X42" s="9" t="s">
        <v>182</v>
      </c>
      <c r="Y42" s="9" t="s">
        <v>183</v>
      </c>
      <c r="Z42" s="9" t="s">
        <v>184</v>
      </c>
      <c r="AA42" s="9" t="s">
        <v>185</v>
      </c>
      <c r="AB42" s="9" t="s">
        <v>186</v>
      </c>
      <c r="AC42" s="9" t="s">
        <v>187</v>
      </c>
      <c r="AD42" s="9" t="s">
        <v>188</v>
      </c>
      <c r="AE42" s="9" t="s">
        <v>189</v>
      </c>
      <c r="AF42" s="9" t="s">
        <v>190</v>
      </c>
      <c r="AG42" s="9" t="s">
        <v>191</v>
      </c>
      <c r="AH42" s="9" t="s">
        <v>192</v>
      </c>
      <c r="AI42" s="9" t="s">
        <v>193</v>
      </c>
      <c r="AJ42" s="9" t="s">
        <v>194</v>
      </c>
      <c r="AK42" s="9" t="s">
        <v>195</v>
      </c>
      <c r="AL42" s="9" t="s">
        <v>196</v>
      </c>
      <c r="AM42" s="9" t="s">
        <v>197</v>
      </c>
      <c r="AN42" s="9" t="s">
        <v>198</v>
      </c>
      <c r="AO42" s="9" t="s">
        <v>199</v>
      </c>
      <c r="AP42" s="19" t="str">
        <f t="shared" si="20"/>
        <v>OR(IF(COUNTIFS(医生!$E$33,"&lt;&gt;*午*",医生!$E$33,"&lt;&gt;")=1,COUNTIFS(医生!$E$33:$E$35,"*"&amp;医生!$E$33&amp;"*")+COUNTIFS(医生!$E$37:$E$38,"*"&amp;医生!$E$33&amp;"*")+COUNTIFS(医生!$E$41:$E$42,"*"&amp;医生!$E$33&amp;"*")&gt;1),IF(COUNTIFS(医生!$E$33,"*"&amp;"上午"&amp;"*")=1,COUNTIFS(医生!$E$33:$E$35,"*"&amp;LEFT(医生!$E$33,FIND("午",医生!$E$33)-3)&amp;"*")+COUNTIFS(医生!$E$37,"*"&amp;LEFT(医生!$E$33,FIND("午",医生!$E$33)-3)&amp;"*")+COUNTIFS(医生!$E$41,"*"&amp;LEFT(医生!$E$33,FIND("午",医生!$E$33)-3)&amp;"*")&gt;1),IF(COUNTIFS(医生!$E$33,"*"&amp;"上午"&amp;"*")=1,COUNTIFS(医生!$E$33:$E$35,"*"&amp;LEFT(医生!$E$33,FIND("午",医生!$E$33)-3)&amp;"*")+COUNTIFS(医生!$E$37,"*"&amp;LEFT(医生!$E$33,FIND("午",医生!$E$33)-3)&amp;"*")+COUNTIFS(医生!$E$41,"*"&amp;LEFT(医生!$E$33,FIND("午",医生!$E$33)-3)&amp;"*")&gt;1),IF(COUNTIFS(医生!$E$33,"*"&amp;"下午"&amp;"*")=1,COUNTIFS(医生!$E$33:$E$35,"*"&amp;LEFT(医生!$E$33,FIND("午",医生!$E$33)-3)&amp;"*")+COUNTIFS(医生!$E$38,"*"&amp;LEFT(医生!$E$33,FIND("午",医生!$E$33)-3)&amp;"*")+COUNTIFS(医生!$E$41,"*"&amp;LEFT(医生!$E$33,FIND("午",医生!$E$33)-3)&amp;"*",医生!$E$41,"&lt;&gt;*午*")+IF(COUNTIFS(医生!$E$41,"*"&amp;"午"&amp;"*"),IF(LEFT(医生!$E$41,FIND("+",医生!$E$41)-1)=LEFT(医生!$E$33,FIND("午",医生!$E$33)-3),1,0),0)+COUNTIFS(医生!$E$42,"*"&amp;LEFT(医生!$E$33,FIND("午",医生!$E$33)-3)&amp;"*")&gt;1))</v>
      </c>
      <c r="AS42" s="6" t="s">
        <v>175</v>
      </c>
      <c r="AT42" s="9" t="s">
        <v>176</v>
      </c>
      <c r="AU42" s="6" t="s">
        <v>177</v>
      </c>
      <c r="AV42" s="6" t="s">
        <v>235</v>
      </c>
      <c r="AW42" s="26">
        <v>34</v>
      </c>
      <c r="AX42" s="26">
        <v>33</v>
      </c>
      <c r="AY42" s="26">
        <v>35</v>
      </c>
      <c r="AZ42" s="26">
        <v>37</v>
      </c>
      <c r="BA42" s="26">
        <v>38</v>
      </c>
      <c r="BB42" s="26">
        <v>41</v>
      </c>
      <c r="BC42" s="26">
        <v>42</v>
      </c>
      <c r="BD42" s="6" t="s">
        <v>179</v>
      </c>
      <c r="BE42" s="6" t="s">
        <v>180</v>
      </c>
      <c r="BF42" s="6" t="s">
        <v>181</v>
      </c>
      <c r="BG42" s="9" t="s">
        <v>182</v>
      </c>
      <c r="BH42" s="9" t="s">
        <v>183</v>
      </c>
      <c r="BI42" s="9" t="s">
        <v>184</v>
      </c>
      <c r="BJ42" s="9" t="s">
        <v>185</v>
      </c>
      <c r="BK42" s="9" t="s">
        <v>186</v>
      </c>
      <c r="BL42" s="9" t="s">
        <v>187</v>
      </c>
      <c r="BM42" s="9" t="s">
        <v>188</v>
      </c>
      <c r="BN42" s="9" t="s">
        <v>189</v>
      </c>
      <c r="BO42" s="9" t="s">
        <v>190</v>
      </c>
      <c r="BP42" s="9" t="s">
        <v>191</v>
      </c>
      <c r="BQ42" s="9" t="s">
        <v>192</v>
      </c>
      <c r="BR42" s="9" t="s">
        <v>193</v>
      </c>
      <c r="BS42" s="9" t="s">
        <v>194</v>
      </c>
      <c r="BT42" s="9" t="s">
        <v>195</v>
      </c>
      <c r="BU42" s="9" t="s">
        <v>196</v>
      </c>
      <c r="BV42" s="9" t="s">
        <v>197</v>
      </c>
      <c r="BW42" s="9" t="s">
        <v>198</v>
      </c>
      <c r="BX42" s="9" t="s">
        <v>199</v>
      </c>
      <c r="BY42" s="29" t="str">
        <f t="shared" si="21"/>
        <v>OR(IF(COUNTIFS(医生!$E$34,"&lt;&gt;*午*",医生!$E$34,"&lt;&gt;")=1,COUNTIFS(医生!$E$33:$E$35,"*"&amp;医生!$E$34&amp;"*")+COUNTIFS(医生!$E$37:$E$38,"*"&amp;医生!$E$34&amp;"*")+COUNTIFS(医生!$E$41:$E$42,"*"&amp;医生!$E$34&amp;"*")&gt;1),IF(COUNTIFS(医生!$E$34,"*"&amp;"上午"&amp;"*")=1,COUNTIFS(医生!$E$33:$E$35,"*"&amp;LEFT(医生!$E$34,FIND("午",医生!$E$34)-3)&amp;"*")+COUNTIFS(医生!$E$37,"*"&amp;LEFT(医生!$E$34,FIND("午",医生!$E$34)-3)&amp;"*")+COUNTIFS(医生!$E$41,"*"&amp;LEFT(医生!$E$34,FIND("午",医生!$E$34)-3)&amp;"*")&gt;1),IF(COUNTIFS(医生!$E$34,"*"&amp;"上午"&amp;"*")=1,COUNTIFS(医生!$E$33:$E$35,"*"&amp;LEFT(医生!$E$34,FIND("午",医生!$E$34)-3)&amp;"*")+COUNTIFS(医生!$E$37,"*"&amp;LEFT(医生!$E$34,FIND("午",医生!$E$34)-3)&amp;"*")+COUNTIFS(医生!$E$41,"*"&amp;LEFT(医生!$E$34,FIND("午",医生!$E$34)-3)&amp;"*")&gt;1),IF(COUNTIFS(医生!$E$34,"*"&amp;"下午"&amp;"*")=1,COUNTIFS(医生!$E$33:$E$35,"*"&amp;LEFT(医生!$E$34,FIND("午",医生!$E$34)-3)&amp;"*")+COUNTIFS(医生!$E$38,"*"&amp;LEFT(医生!$E$34,FIND("午",医生!$E$34)-3)&amp;"*")+COUNTIFS(医生!$E$41,"*"&amp;LEFT(医生!$E$34,FIND("午",医生!$E$34)-3)&amp;"*",医生!$E$41,"&lt;&gt;*午*")+IF(COUNTIFS(医生!$E$41,"*"&amp;"午"&amp;"*"),IF(LEFT(医生!$E$41,FIND("+",医生!$E$41)-1)=LEFT(医生!$E$34,FIND("午",医生!$E$34)-3),1,0),0)+COUNTIFS(医生!$E$42,"*"&amp;LEFT(医生!$E$34,FIND("午",医生!$E$34)-3)&amp;"*")&gt;1))</v>
      </c>
      <c r="CB42" s="6" t="s">
        <v>175</v>
      </c>
      <c r="CC42" s="9" t="s">
        <v>176</v>
      </c>
      <c r="CD42" s="6" t="s">
        <v>177</v>
      </c>
      <c r="CE42" s="6" t="s">
        <v>235</v>
      </c>
      <c r="CF42" s="26">
        <v>35</v>
      </c>
      <c r="CG42" s="26">
        <v>33</v>
      </c>
      <c r="CH42" s="26">
        <v>35</v>
      </c>
      <c r="CI42" s="26">
        <v>37</v>
      </c>
      <c r="CJ42" s="26">
        <v>38</v>
      </c>
      <c r="CK42" s="26">
        <v>41</v>
      </c>
      <c r="CL42" s="26">
        <v>42</v>
      </c>
      <c r="CM42" s="6" t="s">
        <v>179</v>
      </c>
      <c r="CN42" s="6" t="s">
        <v>180</v>
      </c>
      <c r="CO42" s="6" t="s">
        <v>181</v>
      </c>
      <c r="CP42" s="9" t="s">
        <v>182</v>
      </c>
      <c r="CQ42" s="9" t="s">
        <v>183</v>
      </c>
      <c r="CR42" s="9" t="s">
        <v>184</v>
      </c>
      <c r="CS42" s="9" t="s">
        <v>185</v>
      </c>
      <c r="CT42" s="9" t="s">
        <v>186</v>
      </c>
      <c r="CU42" s="9" t="s">
        <v>187</v>
      </c>
      <c r="CV42" s="9" t="s">
        <v>188</v>
      </c>
      <c r="CW42" s="9" t="s">
        <v>189</v>
      </c>
      <c r="CX42" s="9" t="s">
        <v>190</v>
      </c>
      <c r="CY42" s="9" t="s">
        <v>191</v>
      </c>
      <c r="CZ42" s="9" t="s">
        <v>192</v>
      </c>
      <c r="DA42" s="9" t="s">
        <v>193</v>
      </c>
      <c r="DB42" s="9" t="s">
        <v>194</v>
      </c>
      <c r="DC42" s="9" t="s">
        <v>195</v>
      </c>
      <c r="DD42" s="9" t="s">
        <v>196</v>
      </c>
      <c r="DE42" s="9" t="s">
        <v>197</v>
      </c>
      <c r="DF42" s="9" t="s">
        <v>198</v>
      </c>
      <c r="DG42" s="9" t="s">
        <v>199</v>
      </c>
      <c r="DH42" s="30" t="str">
        <f t="shared" si="22"/>
        <v>OR(IF(COUNTIFS(医生!$E$35,"&lt;&gt;*午*",医生!$E$35,"&lt;&gt;")=1,COUNTIFS(医生!$E$33:$E$35,"*"&amp;医生!$E$35&amp;"*")+COUNTIFS(医生!$E$37:$E$38,"*"&amp;医生!$E$35&amp;"*")+COUNTIFS(医生!$E$41:$E$42,"*"&amp;医生!$E$35&amp;"*")&gt;1),IF(COUNTIFS(医生!$E$35,"*"&amp;"上午"&amp;"*")=1,COUNTIFS(医生!$E$33:$E$35,"*"&amp;LEFT(医生!$E$35,FIND("午",医生!$E$35)-3)&amp;"*")+COUNTIFS(医生!$E$37,"*"&amp;LEFT(医生!$E$35,FIND("午",医生!$E$35)-3)&amp;"*")+COUNTIFS(医生!$E$41,"*"&amp;LEFT(医生!$E$35,FIND("午",医生!$E$35)-3)&amp;"*")&gt;1),IF(COUNTIFS(医生!$E$35,"*"&amp;"上午"&amp;"*")=1,COUNTIFS(医生!$E$33:$E$35,"*"&amp;LEFT(医生!$E$35,FIND("午",医生!$E$35)-3)&amp;"*")+COUNTIFS(医生!$E$37,"*"&amp;LEFT(医生!$E$35,FIND("午",医生!$E$35)-3)&amp;"*")+COUNTIFS(医生!$E$41,"*"&amp;LEFT(医生!$E$35,FIND("午",医生!$E$35)-3)&amp;"*")&gt;1),IF(COUNTIFS(医生!$E$35,"*"&amp;"下午"&amp;"*")=1,COUNTIFS(医生!$E$33:$E$35,"*"&amp;LEFT(医生!$E$35,FIND("午",医生!$E$35)-3)&amp;"*")+COUNTIFS(医生!$E$38,"*"&amp;LEFT(医生!$E$35,FIND("午",医生!$E$35)-3)&amp;"*")+COUNTIFS(医生!$E$41,"*"&amp;LEFT(医生!$E$35,FIND("午",医生!$E$35)-3)&amp;"*",医生!$E$41,"&lt;&gt;*午*")+IF(COUNTIFS(医生!$E$41,"*"&amp;"午"&amp;"*"),IF(LEFT(医生!$E$41,FIND("+",医生!$E$41)-1)=LEFT(医生!$E$35,FIND("午",医生!$E$35)-3),1,0),0)+COUNTIFS(医生!$E$42,"*"&amp;LEFT(医生!$E$35,FIND("午",医生!$E$35)-3)&amp;"*")&gt;1))</v>
      </c>
      <c r="DK42" s="9" t="s">
        <v>200</v>
      </c>
      <c r="DL42" s="9" t="s">
        <v>201</v>
      </c>
      <c r="DM42" s="6" t="s">
        <v>177</v>
      </c>
      <c r="DN42" s="26" t="s">
        <v>235</v>
      </c>
      <c r="DO42" s="26">
        <v>36</v>
      </c>
      <c r="DP42" s="26">
        <v>42</v>
      </c>
      <c r="DQ42" s="6" t="s">
        <v>179</v>
      </c>
      <c r="DR42" s="6" t="s">
        <v>202</v>
      </c>
      <c r="DS42" s="32" t="str">
        <f t="shared" si="23"/>
        <v>COUNTIFS(医生!$E$42,医生!$E$36)&gt;0</v>
      </c>
      <c r="DX42" s="15" t="s">
        <v>10</v>
      </c>
      <c r="DY42" s="33" t="s">
        <v>176</v>
      </c>
      <c r="DZ42" s="34" t="s">
        <v>177</v>
      </c>
      <c r="EA42" s="34" t="s">
        <v>178</v>
      </c>
      <c r="EB42" s="34">
        <v>33</v>
      </c>
      <c r="EC42" s="34">
        <v>35</v>
      </c>
      <c r="ED42" s="34">
        <v>37</v>
      </c>
      <c r="EE42" s="34">
        <v>41</v>
      </c>
      <c r="EF42" s="34" t="s">
        <v>181</v>
      </c>
      <c r="EG42" s="33" t="s">
        <v>203</v>
      </c>
      <c r="EH42" s="33" t="s">
        <v>204</v>
      </c>
      <c r="EI42" s="33" t="s">
        <v>184</v>
      </c>
      <c r="EJ42" s="33" t="s">
        <v>185</v>
      </c>
      <c r="EK42" s="33" t="s">
        <v>205</v>
      </c>
      <c r="EL42" s="35" t="str">
        <f>DY42&amp;DZ42&amp;EA42&amp;DZ42&amp;ED42&amp;EI42&amp;DZ42&amp;EA42&amp;DZ42&amp;EB42&amp;EF42&amp;DZ42&amp;EA42&amp;DZ42&amp;EC42&amp;EJ42&amp;DZ42&amp;EA42&amp;DZ42&amp;ED42&amp;EG42&amp;DZ42&amp;EA42&amp;DZ42&amp;EB42&amp;EF42&amp;DZ42&amp;EA42&amp;DZ42&amp;EC42&amp;EH42&amp;DZ42&amp;EA42&amp;DZ42&amp;EE42&amp;EJ42&amp;DZ42&amp;EA42&amp;DZ42&amp;ED42&amp;EK42</f>
        <v>IF(COUNTIFS(医生!$C$37,"&lt;&gt;")=1,COUNTIFS(医生!$C$33:$C$35,"*"&amp;医生!$C$37&amp;"*",医生!$C$33:$C$35,"&lt;&gt;*下午*")+COUNTIFS(医生!$C$41,"*"&amp;医生!$C$37&amp;"*")&gt;0)</v>
      </c>
      <c r="ES42" s="9" t="s">
        <v>176</v>
      </c>
      <c r="ET42" s="6" t="s">
        <v>177</v>
      </c>
      <c r="EU42" s="6" t="s">
        <v>235</v>
      </c>
      <c r="EV42" s="6">
        <v>33</v>
      </c>
      <c r="EW42" s="6">
        <v>35</v>
      </c>
      <c r="EX42" s="6">
        <v>38</v>
      </c>
      <c r="EY42" s="6">
        <v>41</v>
      </c>
      <c r="EZ42" s="6">
        <v>42</v>
      </c>
      <c r="FA42" s="6" t="s">
        <v>181</v>
      </c>
      <c r="FB42" s="9" t="s">
        <v>183</v>
      </c>
      <c r="FC42" s="9" t="s">
        <v>184</v>
      </c>
      <c r="FD42" s="9" t="s">
        <v>207</v>
      </c>
      <c r="FE42" s="9" t="s">
        <v>203</v>
      </c>
      <c r="FF42" s="9" t="s">
        <v>208</v>
      </c>
      <c r="FG42" s="9" t="s">
        <v>185</v>
      </c>
      <c r="FH42" s="9" t="s">
        <v>209</v>
      </c>
      <c r="FI42" s="9" t="s">
        <v>210</v>
      </c>
      <c r="FJ42" s="9" t="s">
        <v>190</v>
      </c>
      <c r="FK42" s="9" t="s">
        <v>192</v>
      </c>
      <c r="FL42" s="9" t="s">
        <v>211</v>
      </c>
      <c r="FM42" s="36" t="str">
        <f t="shared" si="24"/>
        <v>IF(COUNTIFS(医生!$E$38,"&lt;&gt;")=1,COUNTIFS(医生!$E$33:$E$35,"*"&amp;医生!$E$38&amp;"*",医生!$E$33:$E$35,"&lt;&gt;*上午*")+COUNTIFS(医生!$E$42,医生!$E$38)+COUNTIFS(医生!$E$41,"*"&amp;医生!$E$38&amp;"*",医生!$E$41,"&lt;&gt;*午*")+IF(COUNTIFS(医生!$E$41,"*"&amp;"午"&amp;"*"),COUNTIFS(医生!$E$38,"*"&amp;LEFT(医生!$E$41,FIND("+",医生!$E$41)-1)&amp;"*"))&gt;0)</v>
      </c>
      <c r="FQ42" s="27"/>
      <c r="FR42" s="37" t="s">
        <v>175</v>
      </c>
      <c r="FS42" s="22" t="s">
        <v>176</v>
      </c>
      <c r="FT42" s="38" t="s">
        <v>177</v>
      </c>
      <c r="FU42" s="26" t="s">
        <v>235</v>
      </c>
      <c r="FV42" s="38">
        <v>33</v>
      </c>
      <c r="FW42" s="38">
        <v>35</v>
      </c>
      <c r="FX42" s="38">
        <v>37</v>
      </c>
      <c r="FY42" s="38">
        <v>38</v>
      </c>
      <c r="FZ42" s="38">
        <v>41</v>
      </c>
      <c r="GA42" s="38" t="s">
        <v>179</v>
      </c>
      <c r="GB42" s="38" t="s">
        <v>180</v>
      </c>
      <c r="GC42" s="38" t="s">
        <v>181</v>
      </c>
      <c r="GD42" s="22" t="s">
        <v>213</v>
      </c>
      <c r="GE42" s="22" t="s">
        <v>214</v>
      </c>
      <c r="GF42" s="22" t="s">
        <v>208</v>
      </c>
      <c r="GG42" s="22" t="s">
        <v>215</v>
      </c>
      <c r="GH42" s="22" t="s">
        <v>216</v>
      </c>
      <c r="GI42" s="22" t="s">
        <v>217</v>
      </c>
      <c r="GJ42" s="22" t="s">
        <v>218</v>
      </c>
      <c r="GK42" s="22" t="s">
        <v>185</v>
      </c>
      <c r="GL42" s="22" t="s">
        <v>186</v>
      </c>
      <c r="GM42" s="22" t="s">
        <v>219</v>
      </c>
      <c r="GN42" s="22" t="s">
        <v>220</v>
      </c>
      <c r="GO42" s="22" t="s">
        <v>221</v>
      </c>
      <c r="GP42" s="22" t="s">
        <v>222</v>
      </c>
      <c r="GQ42" s="22" t="s">
        <v>223</v>
      </c>
      <c r="GR42" s="22" t="s">
        <v>188</v>
      </c>
      <c r="GS42" s="22" t="s">
        <v>190</v>
      </c>
      <c r="GT42" s="22" t="s">
        <v>191</v>
      </c>
      <c r="GU42" s="22" t="s">
        <v>192</v>
      </c>
      <c r="GV42" s="22" t="s">
        <v>191</v>
      </c>
      <c r="GW42" s="22" t="s">
        <v>224</v>
      </c>
      <c r="GX42" s="22" t="s">
        <v>225</v>
      </c>
      <c r="GY42" s="22" t="s">
        <v>226</v>
      </c>
      <c r="GZ42" s="39" t="str">
        <f t="shared" si="25"/>
        <v>OR(IF(COUNTIFS(医生!$E$41,"&lt;&gt;",医生!$E$41,"&lt;&gt;*+*")=1,COUNTIFS(医生!$E$33:$E$35,"*"&amp;医生!$E$41&amp;"*")+COUNTIFS(医生!$E$41,医生!$E$37,医生!$E$37,"&lt;&gt;")+COUNTIFS(医生!$E$41,医生!$E$38,医生!$E$38,"&lt;&gt;")&gt;0),IF(COUNTIFS(医生!$E$41,"*"&amp;"+"&amp;"*",医生!$E$41,"&lt;&gt;*午*")=1,COUNTIFS(医生!$E$33:$E$35,"*"&amp;LEFT(医生!$E$41,FIND("+",医生!$E$41)-1)&amp;"*")+COUNTIFS(医生!$E$33:$E$35,"*"&amp;MID(医生!$E$41,FIND("+",医生!$E$41)+1,3)&amp;"*")+COUNTIFS(医生!$E$37:$E$38,"*"&amp;LEFT(医生!$E$41,FIND("+",医生!$E$41)-1)&amp;"*")+COUNTIFS(医生!$E$37:$E$38,"*"&amp;MID(医生!$E$41,FIND("+",医生!$E$41)+1,3)&amp;"*")&gt;0),IF(COUNTIFS(医生!$E$41,"*"&amp;"上午"&amp;"*")=1,COUNTIFS(医生!$E$33:$E$35,"*"&amp;LEFT(医生!$E$41,FIND("+",医生!$E$41)-1)&amp;"*")+COUNTIFS(医生!$E$37:$E$38,"*"&amp;LEFT(医生!$E$41,FIND("+",医生!$E$41)-1)&amp;"*")&gt;0),IF(COUNTIFS(医生!$E$41,"*"&amp;"上午"&amp;"*")=1,COUNTIFS(医生!$E$33:$E$35,"&lt;&gt;*下午*",医生!$E$33:$E$35,"*"&amp;MID(LEFT(医生!$E$41,FIND("午",医生!$E$41)-3),FIND("+",医生!$E$41)+1,3)&amp;"*")+COUNTIFS(医生!$E$37,"*"&amp;MID(LEFT(医生!$E$41,FIND("午",医生!$E$41)-3),FIND("+",医生!$E$41)+1,3)&amp;"*")&gt;0))</v>
      </c>
      <c r="HE42" s="40" t="s">
        <v>175</v>
      </c>
      <c r="HF42" s="40" t="s">
        <v>179</v>
      </c>
      <c r="HG42" s="40" t="s">
        <v>180</v>
      </c>
      <c r="HH42" s="33" t="s">
        <v>176</v>
      </c>
      <c r="HI42" s="34" t="s">
        <v>177</v>
      </c>
      <c r="HJ42" s="26" t="s">
        <v>235</v>
      </c>
      <c r="HK42" s="42" t="s">
        <v>239</v>
      </c>
      <c r="HL42" s="34">
        <v>33</v>
      </c>
      <c r="HM42" s="34">
        <v>35</v>
      </c>
      <c r="HN42" s="34">
        <v>36</v>
      </c>
      <c r="HO42" s="34">
        <v>38</v>
      </c>
      <c r="HP42" s="34">
        <v>42</v>
      </c>
      <c r="HQ42" s="34"/>
      <c r="HR42" s="34"/>
      <c r="HS42" s="34">
        <v>37</v>
      </c>
      <c r="HT42" s="34">
        <v>41</v>
      </c>
      <c r="HU42" s="34" t="s">
        <v>181</v>
      </c>
      <c r="HV42" s="33" t="s">
        <v>184</v>
      </c>
      <c r="HW42" s="33" t="s">
        <v>203</v>
      </c>
      <c r="HX42" s="33" t="s">
        <v>186</v>
      </c>
      <c r="HY42" s="33" t="s">
        <v>214</v>
      </c>
      <c r="HZ42" s="33" t="s">
        <v>208</v>
      </c>
      <c r="IA42" s="33" t="s">
        <v>185</v>
      </c>
      <c r="IB42" s="33" t="s">
        <v>209</v>
      </c>
      <c r="IC42" s="33" t="s">
        <v>210</v>
      </c>
      <c r="ID42" s="33" t="s">
        <v>205</v>
      </c>
      <c r="IE42" s="33" t="s">
        <v>228</v>
      </c>
      <c r="IF42" s="9" t="str">
        <f t="shared" si="26"/>
        <v>OR(IF(COUNTIFS(医生!$E$42,"&lt;&gt;")=1,COUNTIFS(医生!$E$33:$E$35,"*"&amp;医生!$E$42&amp;"*",医生!$E$33:$E$35,"&lt;&gt;",医生!$E$33:$E$35,"&lt;&gt;*上午*")+COUNTIFS(医生!$E$36,医生!$E$42)+COUNTIFS(医生!$E$38,医生!$E$42)&gt;0),IF(COUNTIFS(医生!$E$42,"&lt;&gt;")=1,COUNTIFS(医生!$F$33:$F$35,"*"&amp;医生!$E$42&amp;"*")+COUNTIFS(医生!$F$37:$F$41,"*"&amp;医生!$E$42&amp;"*")&gt;0))</v>
      </c>
      <c r="IK42" s="9" t="s">
        <v>176</v>
      </c>
      <c r="IL42" s="6" t="s">
        <v>177</v>
      </c>
      <c r="IM42" s="6" t="s">
        <v>227</v>
      </c>
      <c r="IN42" s="6" t="s">
        <v>235</v>
      </c>
      <c r="IO42" s="6" t="s">
        <v>239</v>
      </c>
      <c r="IP42" s="6">
        <v>33</v>
      </c>
      <c r="IQ42" s="6">
        <v>35</v>
      </c>
      <c r="IR42" s="6">
        <v>37</v>
      </c>
      <c r="IS42" s="6">
        <v>41</v>
      </c>
      <c r="IT42" s="6">
        <v>42</v>
      </c>
      <c r="IU42" s="6"/>
      <c r="IV42" s="6"/>
      <c r="IW42" s="6"/>
      <c r="IX42" s="6"/>
      <c r="IY42" s="6" t="s">
        <v>181</v>
      </c>
      <c r="IZ42" s="9" t="s">
        <v>184</v>
      </c>
      <c r="JA42" s="9" t="s">
        <v>185</v>
      </c>
      <c r="JB42" s="9" t="s">
        <v>186</v>
      </c>
      <c r="JC42" s="9" t="s">
        <v>230</v>
      </c>
      <c r="JD42" s="47" t="str">
        <f t="shared" si="27"/>
        <v>IF(COUNTIFS(医生!$E$42,"&lt;&gt;")=1,COUNTIFS(医生!$F$33:$F$35,"*"&amp;医生!$E$42&amp;"*")+COUNTIFS(医生!$F$37:$F$41,"*"&amp;医生!$E$42&amp;"*")&lt;1)</v>
      </c>
      <c r="JG42" s="9" t="s">
        <v>176</v>
      </c>
      <c r="JH42" s="6" t="s">
        <v>177</v>
      </c>
      <c r="JI42" s="6" t="s">
        <v>227</v>
      </c>
      <c r="JJ42" s="6" t="s">
        <v>235</v>
      </c>
      <c r="JK42" s="6" t="s">
        <v>239</v>
      </c>
      <c r="JL42" s="6">
        <v>33</v>
      </c>
      <c r="JM42" s="6">
        <v>35</v>
      </c>
      <c r="JN42" s="6">
        <v>37</v>
      </c>
      <c r="JO42" s="6">
        <v>41</v>
      </c>
      <c r="JP42" s="6">
        <v>42</v>
      </c>
      <c r="JQ42" s="6"/>
      <c r="JR42" s="6"/>
      <c r="JS42" s="6"/>
      <c r="JT42" s="6"/>
      <c r="JU42" s="6" t="s">
        <v>181</v>
      </c>
      <c r="JV42" s="9" t="s">
        <v>184</v>
      </c>
      <c r="JW42" s="9" t="s">
        <v>185</v>
      </c>
      <c r="JX42" s="9" t="s">
        <v>186</v>
      </c>
      <c r="JY42" s="9" t="s">
        <v>230</v>
      </c>
      <c r="JZ42" s="47" t="str">
        <f t="shared" si="28"/>
        <v>IF(COUNTIFS(医生!$D$42,"&lt;&gt;")=1,COUNTIFS(医生!$E$33:$E$35,"*"&amp;医生!$D$42&amp;"*")+COUNTIFS(医生!$E$37:$E$41,"*"&amp;医生!$D$42&amp;"*")&lt;1)</v>
      </c>
    </row>
    <row r="43" spans="1:286" ht="142.5" x14ac:dyDescent="0.2">
      <c r="E43" s="8"/>
      <c r="J43" s="6" t="s">
        <v>175</v>
      </c>
      <c r="K43" s="9" t="s">
        <v>176</v>
      </c>
      <c r="L43" s="6" t="s">
        <v>177</v>
      </c>
      <c r="M43" s="6" t="s">
        <v>239</v>
      </c>
      <c r="N43" s="26">
        <v>33</v>
      </c>
      <c r="O43" s="26">
        <v>33</v>
      </c>
      <c r="P43" s="26">
        <v>35</v>
      </c>
      <c r="Q43" s="26">
        <v>37</v>
      </c>
      <c r="R43" s="26">
        <v>38</v>
      </c>
      <c r="S43" s="26">
        <v>41</v>
      </c>
      <c r="T43" s="26">
        <v>42</v>
      </c>
      <c r="U43" s="6" t="s">
        <v>179</v>
      </c>
      <c r="V43" s="6" t="s">
        <v>180</v>
      </c>
      <c r="W43" s="6" t="s">
        <v>181</v>
      </c>
      <c r="X43" s="9" t="s">
        <v>182</v>
      </c>
      <c r="Y43" s="9" t="s">
        <v>183</v>
      </c>
      <c r="Z43" s="9" t="s">
        <v>184</v>
      </c>
      <c r="AA43" s="9" t="s">
        <v>185</v>
      </c>
      <c r="AB43" s="9" t="s">
        <v>186</v>
      </c>
      <c r="AC43" s="9" t="s">
        <v>187</v>
      </c>
      <c r="AD43" s="9" t="s">
        <v>188</v>
      </c>
      <c r="AE43" s="9" t="s">
        <v>189</v>
      </c>
      <c r="AF43" s="9" t="s">
        <v>190</v>
      </c>
      <c r="AG43" s="9" t="s">
        <v>191</v>
      </c>
      <c r="AH43" s="9" t="s">
        <v>192</v>
      </c>
      <c r="AI43" s="9" t="s">
        <v>193</v>
      </c>
      <c r="AJ43" s="9" t="s">
        <v>194</v>
      </c>
      <c r="AK43" s="9" t="s">
        <v>195</v>
      </c>
      <c r="AL43" s="9" t="s">
        <v>196</v>
      </c>
      <c r="AM43" s="9" t="s">
        <v>197</v>
      </c>
      <c r="AN43" s="9" t="s">
        <v>198</v>
      </c>
      <c r="AO43" s="9" t="s">
        <v>199</v>
      </c>
      <c r="AP43" s="19" t="str">
        <f t="shared" si="20"/>
        <v>OR(IF(COUNTIFS(医生!$F$33,"&lt;&gt;*午*",医生!$F$33,"&lt;&gt;")=1,COUNTIFS(医生!$F$33:$F$35,"*"&amp;医生!$F$33&amp;"*")+COUNTIFS(医生!$F$37:$F$38,"*"&amp;医生!$F$33&amp;"*")+COUNTIFS(医生!$F$41:$F$42,"*"&amp;医生!$F$33&amp;"*")&gt;1),IF(COUNTIFS(医生!$F$33,"*"&amp;"上午"&amp;"*")=1,COUNTIFS(医生!$F$33:$F$35,"*"&amp;LEFT(医生!$F$33,FIND("午",医生!$F$33)-3)&amp;"*")+COUNTIFS(医生!$F$37,"*"&amp;LEFT(医生!$F$33,FIND("午",医生!$F$33)-3)&amp;"*")+COUNTIFS(医生!$F$41,"*"&amp;LEFT(医生!$F$33,FIND("午",医生!$F$33)-3)&amp;"*")&gt;1),IF(COUNTIFS(医生!$F$33,"*"&amp;"上午"&amp;"*")=1,COUNTIFS(医生!$F$33:$F$35,"*"&amp;LEFT(医生!$F$33,FIND("午",医生!$F$33)-3)&amp;"*")+COUNTIFS(医生!$F$37,"*"&amp;LEFT(医生!$F$33,FIND("午",医生!$F$33)-3)&amp;"*")+COUNTIFS(医生!$F$41,"*"&amp;LEFT(医生!$F$33,FIND("午",医生!$F$33)-3)&amp;"*")&gt;1),IF(COUNTIFS(医生!$F$33,"*"&amp;"下午"&amp;"*")=1,COUNTIFS(医生!$F$33:$F$35,"*"&amp;LEFT(医生!$F$33,FIND("午",医生!$F$33)-3)&amp;"*")+COUNTIFS(医生!$F$38,"*"&amp;LEFT(医生!$F$33,FIND("午",医生!$F$33)-3)&amp;"*")+COUNTIFS(医生!$F$41,"*"&amp;LEFT(医生!$F$33,FIND("午",医生!$F$33)-3)&amp;"*",医生!$F$41,"&lt;&gt;*午*")+IF(COUNTIFS(医生!$F$41,"*"&amp;"午"&amp;"*"),IF(LEFT(医生!$F$41,FIND("+",医生!$F$41)-1)=LEFT(医生!$F$33,FIND("午",医生!$F$33)-3),1,0),0)+COUNTIFS(医生!$F$42,"*"&amp;LEFT(医生!$F$33,FIND("午",医生!$F$33)-3)&amp;"*")&gt;1))</v>
      </c>
      <c r="AS43" s="6" t="s">
        <v>175</v>
      </c>
      <c r="AT43" s="9" t="s">
        <v>176</v>
      </c>
      <c r="AU43" s="6" t="s">
        <v>177</v>
      </c>
      <c r="AV43" s="6" t="s">
        <v>239</v>
      </c>
      <c r="AW43" s="26">
        <v>34</v>
      </c>
      <c r="AX43" s="26">
        <v>33</v>
      </c>
      <c r="AY43" s="26">
        <v>35</v>
      </c>
      <c r="AZ43" s="26">
        <v>37</v>
      </c>
      <c r="BA43" s="26">
        <v>38</v>
      </c>
      <c r="BB43" s="26">
        <v>41</v>
      </c>
      <c r="BC43" s="26">
        <v>42</v>
      </c>
      <c r="BD43" s="6" t="s">
        <v>179</v>
      </c>
      <c r="BE43" s="6" t="s">
        <v>180</v>
      </c>
      <c r="BF43" s="6" t="s">
        <v>181</v>
      </c>
      <c r="BG43" s="9" t="s">
        <v>182</v>
      </c>
      <c r="BH43" s="9" t="s">
        <v>183</v>
      </c>
      <c r="BI43" s="9" t="s">
        <v>184</v>
      </c>
      <c r="BJ43" s="9" t="s">
        <v>185</v>
      </c>
      <c r="BK43" s="9" t="s">
        <v>186</v>
      </c>
      <c r="BL43" s="9" t="s">
        <v>187</v>
      </c>
      <c r="BM43" s="9" t="s">
        <v>188</v>
      </c>
      <c r="BN43" s="9" t="s">
        <v>189</v>
      </c>
      <c r="BO43" s="9" t="s">
        <v>190</v>
      </c>
      <c r="BP43" s="9" t="s">
        <v>191</v>
      </c>
      <c r="BQ43" s="9" t="s">
        <v>192</v>
      </c>
      <c r="BR43" s="9" t="s">
        <v>193</v>
      </c>
      <c r="BS43" s="9" t="s">
        <v>194</v>
      </c>
      <c r="BT43" s="9" t="s">
        <v>195</v>
      </c>
      <c r="BU43" s="9" t="s">
        <v>196</v>
      </c>
      <c r="BV43" s="9" t="s">
        <v>197</v>
      </c>
      <c r="BW43" s="9" t="s">
        <v>198</v>
      </c>
      <c r="BX43" s="9" t="s">
        <v>199</v>
      </c>
      <c r="BY43" s="29" t="str">
        <f t="shared" si="21"/>
        <v>OR(IF(COUNTIFS(医生!$F$34,"&lt;&gt;*午*",医生!$F$34,"&lt;&gt;")=1,COUNTIFS(医生!$F$33:$F$35,"*"&amp;医生!$F$34&amp;"*")+COUNTIFS(医生!$F$37:$F$38,"*"&amp;医生!$F$34&amp;"*")+COUNTIFS(医生!$F$41:$F$42,"*"&amp;医生!$F$34&amp;"*")&gt;1),IF(COUNTIFS(医生!$F$34,"*"&amp;"上午"&amp;"*")=1,COUNTIFS(医生!$F$33:$F$35,"*"&amp;LEFT(医生!$F$34,FIND("午",医生!$F$34)-3)&amp;"*")+COUNTIFS(医生!$F$37,"*"&amp;LEFT(医生!$F$34,FIND("午",医生!$F$34)-3)&amp;"*")+COUNTIFS(医生!$F$41,"*"&amp;LEFT(医生!$F$34,FIND("午",医生!$F$34)-3)&amp;"*")&gt;1),IF(COUNTIFS(医生!$F$34,"*"&amp;"上午"&amp;"*")=1,COUNTIFS(医生!$F$33:$F$35,"*"&amp;LEFT(医生!$F$34,FIND("午",医生!$F$34)-3)&amp;"*")+COUNTIFS(医生!$F$37,"*"&amp;LEFT(医生!$F$34,FIND("午",医生!$F$34)-3)&amp;"*")+COUNTIFS(医生!$F$41,"*"&amp;LEFT(医生!$F$34,FIND("午",医生!$F$34)-3)&amp;"*")&gt;1),IF(COUNTIFS(医生!$F$34,"*"&amp;"下午"&amp;"*")=1,COUNTIFS(医生!$F$33:$F$35,"*"&amp;LEFT(医生!$F$34,FIND("午",医生!$F$34)-3)&amp;"*")+COUNTIFS(医生!$F$38,"*"&amp;LEFT(医生!$F$34,FIND("午",医生!$F$34)-3)&amp;"*")+COUNTIFS(医生!$F$41,"*"&amp;LEFT(医生!$F$34,FIND("午",医生!$F$34)-3)&amp;"*",医生!$F$41,"&lt;&gt;*午*")+IF(COUNTIFS(医生!$F$41,"*"&amp;"午"&amp;"*"),IF(LEFT(医生!$F$41,FIND("+",医生!$F$41)-1)=LEFT(医生!$F$34,FIND("午",医生!$F$34)-3),1,0),0)+COUNTIFS(医生!$F$42,"*"&amp;LEFT(医生!$F$34,FIND("午",医生!$F$34)-3)&amp;"*")&gt;1))</v>
      </c>
      <c r="CB43" s="6" t="s">
        <v>175</v>
      </c>
      <c r="CC43" s="9" t="s">
        <v>176</v>
      </c>
      <c r="CD43" s="6" t="s">
        <v>177</v>
      </c>
      <c r="CE43" s="6" t="s">
        <v>239</v>
      </c>
      <c r="CF43" s="26">
        <v>35</v>
      </c>
      <c r="CG43" s="26">
        <v>33</v>
      </c>
      <c r="CH43" s="26">
        <v>35</v>
      </c>
      <c r="CI43" s="26">
        <v>37</v>
      </c>
      <c r="CJ43" s="26">
        <v>38</v>
      </c>
      <c r="CK43" s="26">
        <v>41</v>
      </c>
      <c r="CL43" s="26">
        <v>42</v>
      </c>
      <c r="CM43" s="6" t="s">
        <v>179</v>
      </c>
      <c r="CN43" s="6" t="s">
        <v>180</v>
      </c>
      <c r="CO43" s="6" t="s">
        <v>181</v>
      </c>
      <c r="CP43" s="9" t="s">
        <v>182</v>
      </c>
      <c r="CQ43" s="9" t="s">
        <v>183</v>
      </c>
      <c r="CR43" s="9" t="s">
        <v>184</v>
      </c>
      <c r="CS43" s="9" t="s">
        <v>185</v>
      </c>
      <c r="CT43" s="9" t="s">
        <v>186</v>
      </c>
      <c r="CU43" s="9" t="s">
        <v>187</v>
      </c>
      <c r="CV43" s="9" t="s">
        <v>188</v>
      </c>
      <c r="CW43" s="9" t="s">
        <v>189</v>
      </c>
      <c r="CX43" s="9" t="s">
        <v>190</v>
      </c>
      <c r="CY43" s="9" t="s">
        <v>191</v>
      </c>
      <c r="CZ43" s="9" t="s">
        <v>192</v>
      </c>
      <c r="DA43" s="9" t="s">
        <v>193</v>
      </c>
      <c r="DB43" s="9" t="s">
        <v>194</v>
      </c>
      <c r="DC43" s="9" t="s">
        <v>195</v>
      </c>
      <c r="DD43" s="9" t="s">
        <v>196</v>
      </c>
      <c r="DE43" s="9" t="s">
        <v>197</v>
      </c>
      <c r="DF43" s="9" t="s">
        <v>198</v>
      </c>
      <c r="DG43" s="9" t="s">
        <v>199</v>
      </c>
      <c r="DH43" s="30" t="str">
        <f t="shared" si="22"/>
        <v>OR(IF(COUNTIFS(医生!$F$35,"&lt;&gt;*午*",医生!$F$35,"&lt;&gt;")=1,COUNTIFS(医生!$F$33:$F$35,"*"&amp;医生!$F$35&amp;"*")+COUNTIFS(医生!$F$37:$F$38,"*"&amp;医生!$F$35&amp;"*")+COUNTIFS(医生!$F$41:$F$42,"*"&amp;医生!$F$35&amp;"*")&gt;1),IF(COUNTIFS(医生!$F$35,"*"&amp;"上午"&amp;"*")=1,COUNTIFS(医生!$F$33:$F$35,"*"&amp;LEFT(医生!$F$35,FIND("午",医生!$F$35)-3)&amp;"*")+COUNTIFS(医生!$F$37,"*"&amp;LEFT(医生!$F$35,FIND("午",医生!$F$35)-3)&amp;"*")+COUNTIFS(医生!$F$41,"*"&amp;LEFT(医生!$F$35,FIND("午",医生!$F$35)-3)&amp;"*")&gt;1),IF(COUNTIFS(医生!$F$35,"*"&amp;"上午"&amp;"*")=1,COUNTIFS(医生!$F$33:$F$35,"*"&amp;LEFT(医生!$F$35,FIND("午",医生!$F$35)-3)&amp;"*")+COUNTIFS(医生!$F$37,"*"&amp;LEFT(医生!$F$35,FIND("午",医生!$F$35)-3)&amp;"*")+COUNTIFS(医生!$F$41,"*"&amp;LEFT(医生!$F$35,FIND("午",医生!$F$35)-3)&amp;"*")&gt;1),IF(COUNTIFS(医生!$F$35,"*"&amp;"下午"&amp;"*")=1,COUNTIFS(医生!$F$33:$F$35,"*"&amp;LEFT(医生!$F$35,FIND("午",医生!$F$35)-3)&amp;"*")+COUNTIFS(医生!$F$38,"*"&amp;LEFT(医生!$F$35,FIND("午",医生!$F$35)-3)&amp;"*")+COUNTIFS(医生!$F$41,"*"&amp;LEFT(医生!$F$35,FIND("午",医生!$F$35)-3)&amp;"*",医生!$F$41,"&lt;&gt;*午*")+IF(COUNTIFS(医生!$F$41,"*"&amp;"午"&amp;"*"),IF(LEFT(医生!$F$41,FIND("+",医生!$F$41)-1)=LEFT(医生!$F$35,FIND("午",医生!$F$35)-3),1,0),0)+COUNTIFS(医生!$F$42,"*"&amp;LEFT(医生!$F$35,FIND("午",医生!$F$35)-3)&amp;"*")&gt;1))</v>
      </c>
      <c r="DK43" s="9" t="s">
        <v>200</v>
      </c>
      <c r="DL43" s="9" t="s">
        <v>201</v>
      </c>
      <c r="DM43" s="6" t="s">
        <v>177</v>
      </c>
      <c r="DN43" s="26" t="s">
        <v>239</v>
      </c>
      <c r="DO43" s="26">
        <v>36</v>
      </c>
      <c r="DP43" s="26">
        <v>42</v>
      </c>
      <c r="DQ43" s="6" t="s">
        <v>179</v>
      </c>
      <c r="DR43" s="6" t="s">
        <v>202</v>
      </c>
      <c r="DS43" s="32" t="str">
        <f t="shared" si="23"/>
        <v>COUNTIFS(医生!$F$42,医生!$F$36)&gt;0</v>
      </c>
      <c r="DX43" s="4">
        <v>3</v>
      </c>
      <c r="DY43" s="33" t="s">
        <v>176</v>
      </c>
      <c r="DZ43" s="34" t="s">
        <v>177</v>
      </c>
      <c r="EA43" s="26" t="s">
        <v>227</v>
      </c>
      <c r="EB43" s="34">
        <v>33</v>
      </c>
      <c r="EC43" s="34">
        <v>35</v>
      </c>
      <c r="ED43" s="34">
        <v>37</v>
      </c>
      <c r="EE43" s="34">
        <v>41</v>
      </c>
      <c r="EF43" s="34" t="s">
        <v>181</v>
      </c>
      <c r="EG43" s="33" t="s">
        <v>203</v>
      </c>
      <c r="EH43" s="33" t="s">
        <v>204</v>
      </c>
      <c r="EI43" s="33" t="s">
        <v>184</v>
      </c>
      <c r="EJ43" s="33" t="s">
        <v>185</v>
      </c>
      <c r="EK43" s="33" t="s">
        <v>205</v>
      </c>
      <c r="EL43" s="35" t="str">
        <f t="shared" ref="EL43:EL48" si="29">DY43&amp;DZ43&amp;EA43&amp;DZ43&amp;ED43&amp;EI43&amp;DZ43&amp;EA43&amp;DZ43&amp;EB43&amp;EF43&amp;DZ43&amp;EA43&amp;DZ43&amp;EC43&amp;EJ43&amp;DZ43&amp;EA43&amp;DZ43&amp;ED43&amp;EG43&amp;DZ43&amp;EA43&amp;DZ43&amp;EB43&amp;EF43&amp;DZ43&amp;EA43&amp;DZ43&amp;EC43&amp;EH43&amp;DZ43&amp;EA43&amp;DZ43&amp;EE43&amp;EJ43&amp;DZ43&amp;EA43&amp;DZ43&amp;ED43&amp;EK43</f>
        <v>IF(COUNTIFS(医生!$D$37,"&lt;&gt;")=1,COUNTIFS(医生!$D$33:$D$35,"*"&amp;医生!$D$37&amp;"*",医生!$D$33:$D$35,"&lt;&gt;*下午*")+COUNTIFS(医生!$D$41,"*"&amp;医生!$D$37&amp;"*")&gt;0)</v>
      </c>
      <c r="ES43" s="9" t="s">
        <v>176</v>
      </c>
      <c r="ET43" s="6" t="s">
        <v>177</v>
      </c>
      <c r="EU43" s="6" t="s">
        <v>239</v>
      </c>
      <c r="EV43" s="6">
        <v>33</v>
      </c>
      <c r="EW43" s="6">
        <v>35</v>
      </c>
      <c r="EX43" s="6">
        <v>38</v>
      </c>
      <c r="EY43" s="6">
        <v>41</v>
      </c>
      <c r="EZ43" s="6">
        <v>42</v>
      </c>
      <c r="FA43" s="6" t="s">
        <v>181</v>
      </c>
      <c r="FB43" s="9" t="s">
        <v>183</v>
      </c>
      <c r="FC43" s="9" t="s">
        <v>184</v>
      </c>
      <c r="FD43" s="9" t="s">
        <v>207</v>
      </c>
      <c r="FE43" s="9" t="s">
        <v>203</v>
      </c>
      <c r="FF43" s="9" t="s">
        <v>208</v>
      </c>
      <c r="FG43" s="9" t="s">
        <v>185</v>
      </c>
      <c r="FH43" s="9" t="s">
        <v>209</v>
      </c>
      <c r="FI43" s="9" t="s">
        <v>210</v>
      </c>
      <c r="FJ43" s="9" t="s">
        <v>190</v>
      </c>
      <c r="FK43" s="9" t="s">
        <v>192</v>
      </c>
      <c r="FL43" s="9" t="s">
        <v>211</v>
      </c>
      <c r="FM43" s="36" t="str">
        <f t="shared" si="24"/>
        <v>IF(COUNTIFS(医生!$F$38,"&lt;&gt;")=1,COUNTIFS(医生!$F$33:$F$35,"*"&amp;医生!$F$38&amp;"*",医生!$F$33:$F$35,"&lt;&gt;*上午*")+COUNTIFS(医生!$F$42,医生!$F$38)+COUNTIFS(医生!$F$41,"*"&amp;医生!$F$38&amp;"*",医生!$F$41,"&lt;&gt;*午*")+IF(COUNTIFS(医生!$F$41,"*"&amp;"午"&amp;"*"),COUNTIFS(医生!$F$38,"*"&amp;LEFT(医生!$F$41,FIND("+",医生!$F$41)-1)&amp;"*"))&gt;0)</v>
      </c>
      <c r="FQ43" s="13"/>
      <c r="FR43" s="37" t="s">
        <v>175</v>
      </c>
      <c r="FS43" s="22" t="s">
        <v>176</v>
      </c>
      <c r="FT43" s="38" t="s">
        <v>177</v>
      </c>
      <c r="FU43" s="26" t="s">
        <v>239</v>
      </c>
      <c r="FV43" s="38">
        <v>33</v>
      </c>
      <c r="FW43" s="38">
        <v>35</v>
      </c>
      <c r="FX43" s="38">
        <v>37</v>
      </c>
      <c r="FY43" s="38">
        <v>38</v>
      </c>
      <c r="FZ43" s="38">
        <v>41</v>
      </c>
      <c r="GA43" s="38" t="s">
        <v>179</v>
      </c>
      <c r="GB43" s="38" t="s">
        <v>180</v>
      </c>
      <c r="GC43" s="38" t="s">
        <v>181</v>
      </c>
      <c r="GD43" s="22" t="s">
        <v>213</v>
      </c>
      <c r="GE43" s="22" t="s">
        <v>214</v>
      </c>
      <c r="GF43" s="22" t="s">
        <v>208</v>
      </c>
      <c r="GG43" s="22" t="s">
        <v>215</v>
      </c>
      <c r="GH43" s="22" t="s">
        <v>216</v>
      </c>
      <c r="GI43" s="22" t="s">
        <v>217</v>
      </c>
      <c r="GJ43" s="22" t="s">
        <v>218</v>
      </c>
      <c r="GK43" s="22" t="s">
        <v>185</v>
      </c>
      <c r="GL43" s="22" t="s">
        <v>186</v>
      </c>
      <c r="GM43" s="22" t="s">
        <v>219</v>
      </c>
      <c r="GN43" s="22" t="s">
        <v>220</v>
      </c>
      <c r="GO43" s="22" t="s">
        <v>221</v>
      </c>
      <c r="GP43" s="22" t="s">
        <v>222</v>
      </c>
      <c r="GQ43" s="22" t="s">
        <v>223</v>
      </c>
      <c r="GR43" s="22" t="s">
        <v>188</v>
      </c>
      <c r="GS43" s="22" t="s">
        <v>190</v>
      </c>
      <c r="GT43" s="22" t="s">
        <v>191</v>
      </c>
      <c r="GU43" s="22" t="s">
        <v>192</v>
      </c>
      <c r="GV43" s="22" t="s">
        <v>191</v>
      </c>
      <c r="GW43" s="22" t="s">
        <v>224</v>
      </c>
      <c r="GX43" s="22" t="s">
        <v>225</v>
      </c>
      <c r="GY43" s="22" t="s">
        <v>226</v>
      </c>
      <c r="GZ43" s="39" t="str">
        <f t="shared" si="25"/>
        <v>OR(IF(COUNTIFS(医生!$F$41,"&lt;&gt;",医生!$F$41,"&lt;&gt;*+*")=1,COUNTIFS(医生!$F$33:$F$35,"*"&amp;医生!$F$41&amp;"*")+COUNTIFS(医生!$F$41,医生!$F$37,医生!$F$37,"&lt;&gt;")+COUNTIFS(医生!$F$41,医生!$F$38,医生!$F$38,"&lt;&gt;")&gt;0),IF(COUNTIFS(医生!$F$41,"*"&amp;"+"&amp;"*",医生!$F$41,"&lt;&gt;*午*")=1,COUNTIFS(医生!$F$33:$F$35,"*"&amp;LEFT(医生!$F$41,FIND("+",医生!$F$41)-1)&amp;"*")+COUNTIFS(医生!$F$33:$F$35,"*"&amp;MID(医生!$F$41,FIND("+",医生!$F$41)+1,3)&amp;"*")+COUNTIFS(医生!$F$37:$F$38,"*"&amp;LEFT(医生!$F$41,FIND("+",医生!$F$41)-1)&amp;"*")+COUNTIFS(医生!$F$37:$F$38,"*"&amp;MID(医生!$F$41,FIND("+",医生!$F$41)+1,3)&amp;"*")&gt;0),IF(COUNTIFS(医生!$F$41,"*"&amp;"上午"&amp;"*")=1,COUNTIFS(医生!$F$33:$F$35,"*"&amp;LEFT(医生!$F$41,FIND("+",医生!$F$41)-1)&amp;"*")+COUNTIFS(医生!$F$37:$F$38,"*"&amp;LEFT(医生!$F$41,FIND("+",医生!$F$41)-1)&amp;"*")&gt;0),IF(COUNTIFS(医生!$F$41,"*"&amp;"上午"&amp;"*")=1,COUNTIFS(医生!$F$33:$F$35,"&lt;&gt;*下午*",医生!$F$33:$F$35,"*"&amp;MID(LEFT(医生!$F$41,FIND("午",医生!$F$41)-3),FIND("+",医生!$F$41)+1,3)&amp;"*")+COUNTIFS(医生!$F$37,"*"&amp;MID(LEFT(医生!$F$41,FIND("午",医生!$F$41)-3),FIND("+",医生!$F$41)+1,3)&amp;"*")&gt;0))</v>
      </c>
      <c r="HE43" s="40" t="s">
        <v>175</v>
      </c>
      <c r="HF43" s="40" t="s">
        <v>179</v>
      </c>
      <c r="HG43" s="40" t="s">
        <v>180</v>
      </c>
      <c r="HH43" s="33" t="s">
        <v>176</v>
      </c>
      <c r="HI43" s="34" t="s">
        <v>177</v>
      </c>
      <c r="HJ43" s="26" t="s">
        <v>239</v>
      </c>
      <c r="HK43" s="42" t="s">
        <v>243</v>
      </c>
      <c r="HL43" s="34">
        <v>33</v>
      </c>
      <c r="HM43" s="34">
        <v>35</v>
      </c>
      <c r="HN43" s="34">
        <v>36</v>
      </c>
      <c r="HO43" s="34">
        <v>38</v>
      </c>
      <c r="HP43" s="34">
        <v>42</v>
      </c>
      <c r="HQ43" s="34"/>
      <c r="HR43" s="34"/>
      <c r="HS43" s="34">
        <v>37</v>
      </c>
      <c r="HT43" s="34">
        <v>41</v>
      </c>
      <c r="HU43" s="34" t="s">
        <v>181</v>
      </c>
      <c r="HV43" s="33" t="s">
        <v>184</v>
      </c>
      <c r="HW43" s="33" t="s">
        <v>203</v>
      </c>
      <c r="HX43" s="33" t="s">
        <v>186</v>
      </c>
      <c r="HY43" s="33" t="s">
        <v>214</v>
      </c>
      <c r="HZ43" s="33" t="s">
        <v>208</v>
      </c>
      <c r="IA43" s="33" t="s">
        <v>185</v>
      </c>
      <c r="IB43" s="33" t="s">
        <v>209</v>
      </c>
      <c r="IC43" s="33" t="s">
        <v>210</v>
      </c>
      <c r="ID43" s="33" t="s">
        <v>205</v>
      </c>
      <c r="IE43" s="33" t="s">
        <v>228</v>
      </c>
      <c r="IF43" s="9" t="str">
        <f t="shared" si="26"/>
        <v>OR(IF(COUNTIFS(医生!$F$42,"&lt;&gt;")=1,COUNTIFS(医生!$F$33:$F$35,"*"&amp;医生!$F$42&amp;"*",医生!$F$33:$F$35,"&lt;&gt;",医生!$F$33:$F$35,"&lt;&gt;*上午*")+COUNTIFS(医生!$F$36,医生!$F$42)+COUNTIFS(医生!$F$38,医生!$F$42)&gt;0),IF(COUNTIFS(医生!$F$42,"&lt;&gt;")=1,COUNTIFS(医生!$G$33:$G$35,"*"&amp;医生!$F$42&amp;"*")+COUNTIFS(医生!$G$37:$G$41,"*"&amp;医生!$F$42&amp;"*")&gt;0))</v>
      </c>
      <c r="IK43" s="9" t="s">
        <v>176</v>
      </c>
      <c r="IL43" s="6" t="s">
        <v>177</v>
      </c>
      <c r="IM43" s="6" t="s">
        <v>235</v>
      </c>
      <c r="IN43" s="6" t="s">
        <v>239</v>
      </c>
      <c r="IO43" s="6" t="s">
        <v>243</v>
      </c>
      <c r="IP43" s="6">
        <v>33</v>
      </c>
      <c r="IQ43" s="6">
        <v>35</v>
      </c>
      <c r="IR43" s="6">
        <v>37</v>
      </c>
      <c r="IS43" s="6">
        <v>41</v>
      </c>
      <c r="IT43" s="6">
        <v>42</v>
      </c>
      <c r="IU43" s="6"/>
      <c r="IV43" s="6"/>
      <c r="IW43" s="6"/>
      <c r="IX43" s="6"/>
      <c r="IY43" s="6" t="s">
        <v>181</v>
      </c>
      <c r="IZ43" s="9" t="s">
        <v>184</v>
      </c>
      <c r="JA43" s="9" t="s">
        <v>185</v>
      </c>
      <c r="JB43" s="9" t="s">
        <v>186</v>
      </c>
      <c r="JC43" s="9" t="s">
        <v>230</v>
      </c>
      <c r="JD43" s="47" t="str">
        <f t="shared" si="27"/>
        <v>IF(COUNTIFS(医生!$F$42,"&lt;&gt;")=1,COUNTIFS(医生!$G$33:$G$35,"*"&amp;医生!$F$42&amp;"*")+COUNTIFS(医生!$G$37:$G$41,"*"&amp;医生!$F$42&amp;"*")&lt;1)</v>
      </c>
      <c r="JG43" s="9" t="s">
        <v>176</v>
      </c>
      <c r="JH43" s="6" t="s">
        <v>177</v>
      </c>
      <c r="JI43" s="6" t="s">
        <v>235</v>
      </c>
      <c r="JJ43" s="6" t="s">
        <v>239</v>
      </c>
      <c r="JK43" s="6" t="s">
        <v>243</v>
      </c>
      <c r="JL43" s="6">
        <v>33</v>
      </c>
      <c r="JM43" s="6">
        <v>35</v>
      </c>
      <c r="JN43" s="6">
        <v>37</v>
      </c>
      <c r="JO43" s="6">
        <v>41</v>
      </c>
      <c r="JP43" s="6">
        <v>42</v>
      </c>
      <c r="JQ43" s="6"/>
      <c r="JR43" s="6"/>
      <c r="JS43" s="6"/>
      <c r="JT43" s="6"/>
      <c r="JU43" s="6" t="s">
        <v>181</v>
      </c>
      <c r="JV43" s="9" t="s">
        <v>184</v>
      </c>
      <c r="JW43" s="9" t="s">
        <v>185</v>
      </c>
      <c r="JX43" s="9" t="s">
        <v>186</v>
      </c>
      <c r="JY43" s="9" t="s">
        <v>230</v>
      </c>
      <c r="JZ43" s="47" t="str">
        <f t="shared" si="28"/>
        <v>IF(COUNTIFS(医生!$E$42,"&lt;&gt;")=1,COUNTIFS(医生!$F$33:$F$35,"*"&amp;医生!$E$42&amp;"*")+COUNTIFS(医生!$F$37:$F$41,"*"&amp;医生!$E$42&amp;"*")&lt;1)</v>
      </c>
    </row>
    <row r="44" spans="1:286" ht="142.5" x14ac:dyDescent="0.2">
      <c r="E44" s="8"/>
      <c r="J44" s="6" t="s">
        <v>175</v>
      </c>
      <c r="K44" s="9" t="s">
        <v>176</v>
      </c>
      <c r="L44" s="6" t="s">
        <v>177</v>
      </c>
      <c r="M44" s="6" t="s">
        <v>243</v>
      </c>
      <c r="N44" s="26">
        <v>33</v>
      </c>
      <c r="O44" s="26">
        <v>33</v>
      </c>
      <c r="P44" s="26">
        <v>35</v>
      </c>
      <c r="Q44" s="26">
        <v>37</v>
      </c>
      <c r="R44" s="26">
        <v>38</v>
      </c>
      <c r="S44" s="26">
        <v>41</v>
      </c>
      <c r="T44" s="26">
        <v>42</v>
      </c>
      <c r="U44" s="6" t="s">
        <v>179</v>
      </c>
      <c r="V44" s="6" t="s">
        <v>180</v>
      </c>
      <c r="W44" s="6" t="s">
        <v>181</v>
      </c>
      <c r="X44" s="9" t="s">
        <v>182</v>
      </c>
      <c r="Y44" s="9" t="s">
        <v>183</v>
      </c>
      <c r="Z44" s="9" t="s">
        <v>184</v>
      </c>
      <c r="AA44" s="9" t="s">
        <v>185</v>
      </c>
      <c r="AB44" s="9" t="s">
        <v>186</v>
      </c>
      <c r="AC44" s="9" t="s">
        <v>187</v>
      </c>
      <c r="AD44" s="9" t="s">
        <v>188</v>
      </c>
      <c r="AE44" s="9" t="s">
        <v>189</v>
      </c>
      <c r="AF44" s="9" t="s">
        <v>190</v>
      </c>
      <c r="AG44" s="9" t="s">
        <v>191</v>
      </c>
      <c r="AH44" s="9" t="s">
        <v>192</v>
      </c>
      <c r="AI44" s="9" t="s">
        <v>193</v>
      </c>
      <c r="AJ44" s="9" t="s">
        <v>194</v>
      </c>
      <c r="AK44" s="9" t="s">
        <v>195</v>
      </c>
      <c r="AL44" s="9" t="s">
        <v>196</v>
      </c>
      <c r="AM44" s="9" t="s">
        <v>197</v>
      </c>
      <c r="AN44" s="9" t="s">
        <v>198</v>
      </c>
      <c r="AO44" s="9" t="s">
        <v>199</v>
      </c>
      <c r="AP44" s="19" t="str">
        <f t="shared" si="20"/>
        <v>OR(IF(COUNTIFS(医生!$G$33,"&lt;&gt;*午*",医生!$G$33,"&lt;&gt;")=1,COUNTIFS(医生!$G$33:$G$35,"*"&amp;医生!$G$33&amp;"*")+COUNTIFS(医生!$G$37:$G$38,"*"&amp;医生!$G$33&amp;"*")+COUNTIFS(医生!$G$41:$G$42,"*"&amp;医生!$G$33&amp;"*")&gt;1),IF(COUNTIFS(医生!$G$33,"*"&amp;"上午"&amp;"*")=1,COUNTIFS(医生!$G$33:$G$35,"*"&amp;LEFT(医生!$G$33,FIND("午",医生!$G$33)-3)&amp;"*")+COUNTIFS(医生!$G$37,"*"&amp;LEFT(医生!$G$33,FIND("午",医生!$G$33)-3)&amp;"*")+COUNTIFS(医生!$G$41,"*"&amp;LEFT(医生!$G$33,FIND("午",医生!$G$33)-3)&amp;"*")&gt;1),IF(COUNTIFS(医生!$G$33,"*"&amp;"上午"&amp;"*")=1,COUNTIFS(医生!$G$33:$G$35,"*"&amp;LEFT(医生!$G$33,FIND("午",医生!$G$33)-3)&amp;"*")+COUNTIFS(医生!$G$37,"*"&amp;LEFT(医生!$G$33,FIND("午",医生!$G$33)-3)&amp;"*")+COUNTIFS(医生!$G$41,"*"&amp;LEFT(医生!$G$33,FIND("午",医生!$G$33)-3)&amp;"*")&gt;1),IF(COUNTIFS(医生!$G$33,"*"&amp;"下午"&amp;"*")=1,COUNTIFS(医生!$G$33:$G$35,"*"&amp;LEFT(医生!$G$33,FIND("午",医生!$G$33)-3)&amp;"*")+COUNTIFS(医生!$G$38,"*"&amp;LEFT(医生!$G$33,FIND("午",医生!$G$33)-3)&amp;"*")+COUNTIFS(医生!$G$41,"*"&amp;LEFT(医生!$G$33,FIND("午",医生!$G$33)-3)&amp;"*",医生!$G$41,"&lt;&gt;*午*")+IF(COUNTIFS(医生!$G$41,"*"&amp;"午"&amp;"*"),IF(LEFT(医生!$G$41,FIND("+",医生!$G$41)-1)=LEFT(医生!$G$33,FIND("午",医生!$G$33)-3),1,0),0)+COUNTIFS(医生!$G$42,"*"&amp;LEFT(医生!$G$33,FIND("午",医生!$G$33)-3)&amp;"*")&gt;1))</v>
      </c>
      <c r="AS44" s="6" t="s">
        <v>175</v>
      </c>
      <c r="AT44" s="9" t="s">
        <v>176</v>
      </c>
      <c r="AU44" s="6" t="s">
        <v>177</v>
      </c>
      <c r="AV44" s="6" t="s">
        <v>243</v>
      </c>
      <c r="AW44" s="26">
        <v>34</v>
      </c>
      <c r="AX44" s="26">
        <v>33</v>
      </c>
      <c r="AY44" s="26">
        <v>35</v>
      </c>
      <c r="AZ44" s="26">
        <v>37</v>
      </c>
      <c r="BA44" s="26">
        <v>38</v>
      </c>
      <c r="BB44" s="26">
        <v>41</v>
      </c>
      <c r="BC44" s="26">
        <v>42</v>
      </c>
      <c r="BD44" s="6" t="s">
        <v>179</v>
      </c>
      <c r="BE44" s="6" t="s">
        <v>180</v>
      </c>
      <c r="BF44" s="6" t="s">
        <v>181</v>
      </c>
      <c r="BG44" s="9" t="s">
        <v>182</v>
      </c>
      <c r="BH44" s="9" t="s">
        <v>183</v>
      </c>
      <c r="BI44" s="9" t="s">
        <v>184</v>
      </c>
      <c r="BJ44" s="9" t="s">
        <v>185</v>
      </c>
      <c r="BK44" s="9" t="s">
        <v>186</v>
      </c>
      <c r="BL44" s="9" t="s">
        <v>187</v>
      </c>
      <c r="BM44" s="9" t="s">
        <v>188</v>
      </c>
      <c r="BN44" s="9" t="s">
        <v>189</v>
      </c>
      <c r="BO44" s="9" t="s">
        <v>190</v>
      </c>
      <c r="BP44" s="9" t="s">
        <v>191</v>
      </c>
      <c r="BQ44" s="9" t="s">
        <v>192</v>
      </c>
      <c r="BR44" s="9" t="s">
        <v>193</v>
      </c>
      <c r="BS44" s="9" t="s">
        <v>194</v>
      </c>
      <c r="BT44" s="9" t="s">
        <v>195</v>
      </c>
      <c r="BU44" s="9" t="s">
        <v>196</v>
      </c>
      <c r="BV44" s="9" t="s">
        <v>197</v>
      </c>
      <c r="BW44" s="9" t="s">
        <v>198</v>
      </c>
      <c r="BX44" s="9" t="s">
        <v>199</v>
      </c>
      <c r="BY44" s="29" t="str">
        <f t="shared" si="21"/>
        <v>OR(IF(COUNTIFS(医生!$G$34,"&lt;&gt;*午*",医生!$G$34,"&lt;&gt;")=1,COUNTIFS(医生!$G$33:$G$35,"*"&amp;医生!$G$34&amp;"*")+COUNTIFS(医生!$G$37:$G$38,"*"&amp;医生!$G$34&amp;"*")+COUNTIFS(医生!$G$41:$G$42,"*"&amp;医生!$G$34&amp;"*")&gt;1),IF(COUNTIFS(医生!$G$34,"*"&amp;"上午"&amp;"*")=1,COUNTIFS(医生!$G$33:$G$35,"*"&amp;LEFT(医生!$G$34,FIND("午",医生!$G$34)-3)&amp;"*")+COUNTIFS(医生!$G$37,"*"&amp;LEFT(医生!$G$34,FIND("午",医生!$G$34)-3)&amp;"*")+COUNTIFS(医生!$G$41,"*"&amp;LEFT(医生!$G$34,FIND("午",医生!$G$34)-3)&amp;"*")&gt;1),IF(COUNTIFS(医生!$G$34,"*"&amp;"上午"&amp;"*")=1,COUNTIFS(医生!$G$33:$G$35,"*"&amp;LEFT(医生!$G$34,FIND("午",医生!$G$34)-3)&amp;"*")+COUNTIFS(医生!$G$37,"*"&amp;LEFT(医生!$G$34,FIND("午",医生!$G$34)-3)&amp;"*")+COUNTIFS(医生!$G$41,"*"&amp;LEFT(医生!$G$34,FIND("午",医生!$G$34)-3)&amp;"*")&gt;1),IF(COUNTIFS(医生!$G$34,"*"&amp;"下午"&amp;"*")=1,COUNTIFS(医生!$G$33:$G$35,"*"&amp;LEFT(医生!$G$34,FIND("午",医生!$G$34)-3)&amp;"*")+COUNTIFS(医生!$G$38,"*"&amp;LEFT(医生!$G$34,FIND("午",医生!$G$34)-3)&amp;"*")+COUNTIFS(医生!$G$41,"*"&amp;LEFT(医生!$G$34,FIND("午",医生!$G$34)-3)&amp;"*",医生!$G$41,"&lt;&gt;*午*")+IF(COUNTIFS(医生!$G$41,"*"&amp;"午"&amp;"*"),IF(LEFT(医生!$G$41,FIND("+",医生!$G$41)-1)=LEFT(医生!$G$34,FIND("午",医生!$G$34)-3),1,0),0)+COUNTIFS(医生!$G$42,"*"&amp;LEFT(医生!$G$34,FIND("午",医生!$G$34)-3)&amp;"*")&gt;1))</v>
      </c>
      <c r="CB44" s="6" t="s">
        <v>175</v>
      </c>
      <c r="CC44" s="9" t="s">
        <v>176</v>
      </c>
      <c r="CD44" s="6" t="s">
        <v>177</v>
      </c>
      <c r="CE44" s="6" t="s">
        <v>243</v>
      </c>
      <c r="CF44" s="26">
        <v>35</v>
      </c>
      <c r="CG44" s="26">
        <v>33</v>
      </c>
      <c r="CH44" s="26">
        <v>35</v>
      </c>
      <c r="CI44" s="26">
        <v>37</v>
      </c>
      <c r="CJ44" s="26">
        <v>38</v>
      </c>
      <c r="CK44" s="26">
        <v>41</v>
      </c>
      <c r="CL44" s="26">
        <v>42</v>
      </c>
      <c r="CM44" s="6" t="s">
        <v>179</v>
      </c>
      <c r="CN44" s="6" t="s">
        <v>180</v>
      </c>
      <c r="CO44" s="6" t="s">
        <v>181</v>
      </c>
      <c r="CP44" s="9" t="s">
        <v>182</v>
      </c>
      <c r="CQ44" s="9" t="s">
        <v>183</v>
      </c>
      <c r="CR44" s="9" t="s">
        <v>184</v>
      </c>
      <c r="CS44" s="9" t="s">
        <v>185</v>
      </c>
      <c r="CT44" s="9" t="s">
        <v>186</v>
      </c>
      <c r="CU44" s="9" t="s">
        <v>187</v>
      </c>
      <c r="CV44" s="9" t="s">
        <v>188</v>
      </c>
      <c r="CW44" s="9" t="s">
        <v>189</v>
      </c>
      <c r="CX44" s="9" t="s">
        <v>190</v>
      </c>
      <c r="CY44" s="9" t="s">
        <v>191</v>
      </c>
      <c r="CZ44" s="9" t="s">
        <v>192</v>
      </c>
      <c r="DA44" s="9" t="s">
        <v>193</v>
      </c>
      <c r="DB44" s="9" t="s">
        <v>194</v>
      </c>
      <c r="DC44" s="9" t="s">
        <v>195</v>
      </c>
      <c r="DD44" s="9" t="s">
        <v>196</v>
      </c>
      <c r="DE44" s="9" t="s">
        <v>197</v>
      </c>
      <c r="DF44" s="9" t="s">
        <v>198</v>
      </c>
      <c r="DG44" s="9" t="s">
        <v>199</v>
      </c>
      <c r="DH44" s="30" t="str">
        <f t="shared" si="22"/>
        <v>OR(IF(COUNTIFS(医生!$G$35,"&lt;&gt;*午*",医生!$G$35,"&lt;&gt;")=1,COUNTIFS(医生!$G$33:$G$35,"*"&amp;医生!$G$35&amp;"*")+COUNTIFS(医生!$G$37:$G$38,"*"&amp;医生!$G$35&amp;"*")+COUNTIFS(医生!$G$41:$G$42,"*"&amp;医生!$G$35&amp;"*")&gt;1),IF(COUNTIFS(医生!$G$35,"*"&amp;"上午"&amp;"*")=1,COUNTIFS(医生!$G$33:$G$35,"*"&amp;LEFT(医生!$G$35,FIND("午",医生!$G$35)-3)&amp;"*")+COUNTIFS(医生!$G$37,"*"&amp;LEFT(医生!$G$35,FIND("午",医生!$G$35)-3)&amp;"*")+COUNTIFS(医生!$G$41,"*"&amp;LEFT(医生!$G$35,FIND("午",医生!$G$35)-3)&amp;"*")&gt;1),IF(COUNTIFS(医生!$G$35,"*"&amp;"上午"&amp;"*")=1,COUNTIFS(医生!$G$33:$G$35,"*"&amp;LEFT(医生!$G$35,FIND("午",医生!$G$35)-3)&amp;"*")+COUNTIFS(医生!$G$37,"*"&amp;LEFT(医生!$G$35,FIND("午",医生!$G$35)-3)&amp;"*")+COUNTIFS(医生!$G$41,"*"&amp;LEFT(医生!$G$35,FIND("午",医生!$G$35)-3)&amp;"*")&gt;1),IF(COUNTIFS(医生!$G$35,"*"&amp;"下午"&amp;"*")=1,COUNTIFS(医生!$G$33:$G$35,"*"&amp;LEFT(医生!$G$35,FIND("午",医生!$G$35)-3)&amp;"*")+COUNTIFS(医生!$G$38,"*"&amp;LEFT(医生!$G$35,FIND("午",医生!$G$35)-3)&amp;"*")+COUNTIFS(医生!$G$41,"*"&amp;LEFT(医生!$G$35,FIND("午",医生!$G$35)-3)&amp;"*",医生!$G$41,"&lt;&gt;*午*")+IF(COUNTIFS(医生!$G$41,"*"&amp;"午"&amp;"*"),IF(LEFT(医生!$G$41,FIND("+",医生!$G$41)-1)=LEFT(医生!$G$35,FIND("午",医生!$G$35)-3),1,0),0)+COUNTIFS(医生!$G$42,"*"&amp;LEFT(医生!$G$35,FIND("午",医生!$G$35)-3)&amp;"*")&gt;1))</v>
      </c>
      <c r="DK44" s="9" t="s">
        <v>200</v>
      </c>
      <c r="DL44" s="9" t="s">
        <v>201</v>
      </c>
      <c r="DM44" s="6" t="s">
        <v>177</v>
      </c>
      <c r="DN44" s="26" t="s">
        <v>243</v>
      </c>
      <c r="DO44" s="26">
        <v>36</v>
      </c>
      <c r="DP44" s="26">
        <v>42</v>
      </c>
      <c r="DQ44" s="6" t="s">
        <v>179</v>
      </c>
      <c r="DR44" s="6" t="s">
        <v>202</v>
      </c>
      <c r="DS44" s="32" t="str">
        <f t="shared" si="23"/>
        <v>COUNTIFS(医生!$G$42,医生!$G$36)&gt;0</v>
      </c>
      <c r="DY44" s="33" t="s">
        <v>176</v>
      </c>
      <c r="DZ44" s="34" t="s">
        <v>177</v>
      </c>
      <c r="EA44" s="26" t="s">
        <v>235</v>
      </c>
      <c r="EB44" s="34">
        <v>33</v>
      </c>
      <c r="EC44" s="34">
        <v>35</v>
      </c>
      <c r="ED44" s="34">
        <v>37</v>
      </c>
      <c r="EE44" s="34">
        <v>41</v>
      </c>
      <c r="EF44" s="34" t="s">
        <v>181</v>
      </c>
      <c r="EG44" s="33" t="s">
        <v>203</v>
      </c>
      <c r="EH44" s="33" t="s">
        <v>204</v>
      </c>
      <c r="EI44" s="33" t="s">
        <v>184</v>
      </c>
      <c r="EJ44" s="33" t="s">
        <v>185</v>
      </c>
      <c r="EK44" s="33" t="s">
        <v>205</v>
      </c>
      <c r="EL44" s="35" t="str">
        <f t="shared" si="29"/>
        <v>IF(COUNTIFS(医生!$E$37,"&lt;&gt;")=1,COUNTIFS(医生!$E$33:$E$35,"*"&amp;医生!$E$37&amp;"*",医生!$E$33:$E$35,"&lt;&gt;*下午*")+COUNTIFS(医生!$E$41,"*"&amp;医生!$E$37&amp;"*")&gt;0)</v>
      </c>
      <c r="ES44" s="9" t="s">
        <v>176</v>
      </c>
      <c r="ET44" s="6" t="s">
        <v>177</v>
      </c>
      <c r="EU44" s="6" t="s">
        <v>243</v>
      </c>
      <c r="EV44" s="6">
        <v>33</v>
      </c>
      <c r="EW44" s="6">
        <v>35</v>
      </c>
      <c r="EX44" s="6">
        <v>38</v>
      </c>
      <c r="EY44" s="6">
        <v>41</v>
      </c>
      <c r="EZ44" s="6">
        <v>42</v>
      </c>
      <c r="FA44" s="6" t="s">
        <v>181</v>
      </c>
      <c r="FB44" s="9" t="s">
        <v>183</v>
      </c>
      <c r="FC44" s="9" t="s">
        <v>184</v>
      </c>
      <c r="FD44" s="9" t="s">
        <v>207</v>
      </c>
      <c r="FE44" s="9" t="s">
        <v>203</v>
      </c>
      <c r="FF44" s="9" t="s">
        <v>208</v>
      </c>
      <c r="FG44" s="9" t="s">
        <v>185</v>
      </c>
      <c r="FH44" s="9" t="s">
        <v>209</v>
      </c>
      <c r="FI44" s="9" t="s">
        <v>210</v>
      </c>
      <c r="FJ44" s="9" t="s">
        <v>190</v>
      </c>
      <c r="FK44" s="9" t="s">
        <v>192</v>
      </c>
      <c r="FL44" s="9" t="s">
        <v>211</v>
      </c>
      <c r="FM44" s="36" t="str">
        <f t="shared" si="24"/>
        <v>IF(COUNTIFS(医生!$G$38,"&lt;&gt;")=1,COUNTIFS(医生!$G$33:$G$35,"*"&amp;医生!$G$38&amp;"*",医生!$G$33:$G$35,"&lt;&gt;*上午*")+COUNTIFS(医生!$G$42,医生!$G$38)+COUNTIFS(医生!$G$41,"*"&amp;医生!$G$38&amp;"*",医生!$G$41,"&lt;&gt;*午*")+IF(COUNTIFS(医生!$G$41,"*"&amp;"午"&amp;"*"),COUNTIFS(医生!$G$38,"*"&amp;LEFT(医生!$G$41,FIND("+",医生!$G$41)-1)&amp;"*"))&gt;0)</v>
      </c>
      <c r="FR44" s="37" t="s">
        <v>175</v>
      </c>
      <c r="FS44" s="22" t="s">
        <v>176</v>
      </c>
      <c r="FT44" s="38" t="s">
        <v>177</v>
      </c>
      <c r="FU44" s="26" t="s">
        <v>243</v>
      </c>
      <c r="FV44" s="38">
        <v>33</v>
      </c>
      <c r="FW44" s="38">
        <v>35</v>
      </c>
      <c r="FX44" s="38">
        <v>37</v>
      </c>
      <c r="FY44" s="38">
        <v>38</v>
      </c>
      <c r="FZ44" s="38">
        <v>41</v>
      </c>
      <c r="GA44" s="38" t="s">
        <v>179</v>
      </c>
      <c r="GB44" s="38" t="s">
        <v>180</v>
      </c>
      <c r="GC44" s="38" t="s">
        <v>181</v>
      </c>
      <c r="GD44" s="22" t="s">
        <v>213</v>
      </c>
      <c r="GE44" s="22" t="s">
        <v>214</v>
      </c>
      <c r="GF44" s="22" t="s">
        <v>208</v>
      </c>
      <c r="GG44" s="22" t="s">
        <v>215</v>
      </c>
      <c r="GH44" s="22" t="s">
        <v>216</v>
      </c>
      <c r="GI44" s="22" t="s">
        <v>217</v>
      </c>
      <c r="GJ44" s="22" t="s">
        <v>218</v>
      </c>
      <c r="GK44" s="22" t="s">
        <v>185</v>
      </c>
      <c r="GL44" s="22" t="s">
        <v>186</v>
      </c>
      <c r="GM44" s="22" t="s">
        <v>219</v>
      </c>
      <c r="GN44" s="22" t="s">
        <v>220</v>
      </c>
      <c r="GO44" s="22" t="s">
        <v>221</v>
      </c>
      <c r="GP44" s="22" t="s">
        <v>222</v>
      </c>
      <c r="GQ44" s="22" t="s">
        <v>223</v>
      </c>
      <c r="GR44" s="22" t="s">
        <v>188</v>
      </c>
      <c r="GS44" s="22" t="s">
        <v>190</v>
      </c>
      <c r="GT44" s="22" t="s">
        <v>191</v>
      </c>
      <c r="GU44" s="22" t="s">
        <v>192</v>
      </c>
      <c r="GV44" s="22" t="s">
        <v>191</v>
      </c>
      <c r="GW44" s="22" t="s">
        <v>224</v>
      </c>
      <c r="GX44" s="22" t="s">
        <v>225</v>
      </c>
      <c r="GY44" s="22" t="s">
        <v>226</v>
      </c>
      <c r="GZ44" s="39" t="str">
        <f t="shared" si="25"/>
        <v>OR(IF(COUNTIFS(医生!$G$41,"&lt;&gt;",医生!$G$41,"&lt;&gt;*+*")=1,COUNTIFS(医生!$G$33:$G$35,"*"&amp;医生!$G$41&amp;"*")+COUNTIFS(医生!$G$41,医生!$G$37,医生!$G$37,"&lt;&gt;")+COUNTIFS(医生!$G$41,医生!$G$38,医生!$G$38,"&lt;&gt;")&gt;0),IF(COUNTIFS(医生!$G$41,"*"&amp;"+"&amp;"*",医生!$G$41,"&lt;&gt;*午*")=1,COUNTIFS(医生!$G$33:$G$35,"*"&amp;LEFT(医生!$G$41,FIND("+",医生!$G$41)-1)&amp;"*")+COUNTIFS(医生!$G$33:$G$35,"*"&amp;MID(医生!$G$41,FIND("+",医生!$G$41)+1,3)&amp;"*")+COUNTIFS(医生!$G$37:$G$38,"*"&amp;LEFT(医生!$G$41,FIND("+",医生!$G$41)-1)&amp;"*")+COUNTIFS(医生!$G$37:$G$38,"*"&amp;MID(医生!$G$41,FIND("+",医生!$G$41)+1,3)&amp;"*")&gt;0),IF(COUNTIFS(医生!$G$41,"*"&amp;"上午"&amp;"*")=1,COUNTIFS(医生!$G$33:$G$35,"*"&amp;LEFT(医生!$G$41,FIND("+",医生!$G$41)-1)&amp;"*")+COUNTIFS(医生!$G$37:$G$38,"*"&amp;LEFT(医生!$G$41,FIND("+",医生!$G$41)-1)&amp;"*")&gt;0),IF(COUNTIFS(医生!$G$41,"*"&amp;"上午"&amp;"*")=1,COUNTIFS(医生!$G$33:$G$35,"&lt;&gt;*下午*",医生!$G$33:$G$35,"*"&amp;MID(LEFT(医生!$G$41,FIND("午",医生!$G$41)-3),FIND("+",医生!$G$41)+1,3)&amp;"*")+COUNTIFS(医生!$G$37,"*"&amp;MID(LEFT(医生!$G$41,FIND("午",医生!$G$41)-3),FIND("+",医生!$G$41)+1,3)&amp;"*")&gt;0))</v>
      </c>
      <c r="HE44" s="40" t="s">
        <v>175</v>
      </c>
      <c r="HF44" s="40" t="s">
        <v>179</v>
      </c>
      <c r="HG44" s="40" t="s">
        <v>180</v>
      </c>
      <c r="HH44" s="33" t="s">
        <v>176</v>
      </c>
      <c r="HI44" s="34" t="s">
        <v>177</v>
      </c>
      <c r="HJ44" s="26" t="s">
        <v>243</v>
      </c>
      <c r="HK44" s="42" t="s">
        <v>247</v>
      </c>
      <c r="HL44" s="34">
        <v>33</v>
      </c>
      <c r="HM44" s="34">
        <v>35</v>
      </c>
      <c r="HN44" s="34">
        <v>36</v>
      </c>
      <c r="HO44" s="34">
        <v>38</v>
      </c>
      <c r="HP44" s="34">
        <v>42</v>
      </c>
      <c r="HQ44" s="34"/>
      <c r="HR44" s="34"/>
      <c r="HS44" s="34">
        <v>37</v>
      </c>
      <c r="HT44" s="34">
        <v>41</v>
      </c>
      <c r="HU44" s="34" t="s">
        <v>181</v>
      </c>
      <c r="HV44" s="33" t="s">
        <v>184</v>
      </c>
      <c r="HW44" s="33" t="s">
        <v>203</v>
      </c>
      <c r="HX44" s="33" t="s">
        <v>186</v>
      </c>
      <c r="HY44" s="33" t="s">
        <v>214</v>
      </c>
      <c r="HZ44" s="33" t="s">
        <v>208</v>
      </c>
      <c r="IA44" s="33" t="s">
        <v>185</v>
      </c>
      <c r="IB44" s="33" t="s">
        <v>209</v>
      </c>
      <c r="IC44" s="33" t="s">
        <v>210</v>
      </c>
      <c r="ID44" s="33" t="s">
        <v>205</v>
      </c>
      <c r="IE44" s="33" t="s">
        <v>228</v>
      </c>
      <c r="IF44" s="9" t="str">
        <f t="shared" si="26"/>
        <v>OR(IF(COUNTIFS(医生!$G$42,"&lt;&gt;")=1,COUNTIFS(医生!$G$33:$G$35,"*"&amp;医生!$G$42&amp;"*",医生!$G$33:$G$35,"&lt;&gt;",医生!$G$33:$G$35,"&lt;&gt;*上午*")+COUNTIFS(医生!$G$36,医生!$G$42)+COUNTIFS(医生!$G$38,医生!$G$42)&gt;0),IF(COUNTIFS(医生!$G$42,"&lt;&gt;")=1,COUNTIFS(医生!$H$33:$H$35,"*"&amp;医生!$G$42&amp;"*")+COUNTIFS(医生!$H$37:$H$41,"*"&amp;医生!$G$42&amp;"*")&gt;0))</v>
      </c>
      <c r="IK44" s="9" t="s">
        <v>176</v>
      </c>
      <c r="IL44" s="6" t="s">
        <v>177</v>
      </c>
      <c r="IM44" s="6" t="s">
        <v>239</v>
      </c>
      <c r="IN44" s="6" t="s">
        <v>243</v>
      </c>
      <c r="IO44" s="6" t="s">
        <v>247</v>
      </c>
      <c r="IP44" s="6">
        <v>33</v>
      </c>
      <c r="IQ44" s="6">
        <v>35</v>
      </c>
      <c r="IR44" s="6">
        <v>37</v>
      </c>
      <c r="IS44" s="6">
        <v>41</v>
      </c>
      <c r="IT44" s="6">
        <v>42</v>
      </c>
      <c r="IU44" s="6"/>
      <c r="IV44" s="6"/>
      <c r="IW44" s="6"/>
      <c r="IX44" s="6"/>
      <c r="IY44" s="6" t="s">
        <v>181</v>
      </c>
      <c r="IZ44" s="9" t="s">
        <v>184</v>
      </c>
      <c r="JA44" s="9" t="s">
        <v>185</v>
      </c>
      <c r="JB44" s="9" t="s">
        <v>186</v>
      </c>
      <c r="JC44" s="9" t="s">
        <v>230</v>
      </c>
      <c r="JD44" s="47" t="str">
        <f t="shared" si="27"/>
        <v>IF(COUNTIFS(医生!$G$42,"&lt;&gt;")=1,COUNTIFS(医生!$H$33:$H$35,"*"&amp;医生!$G$42&amp;"*")+COUNTIFS(医生!$H$37:$H$41,"*"&amp;医生!$G$42&amp;"*")&lt;1)</v>
      </c>
      <c r="JG44" s="9" t="s">
        <v>176</v>
      </c>
      <c r="JH44" s="6" t="s">
        <v>177</v>
      </c>
      <c r="JI44" s="6" t="s">
        <v>239</v>
      </c>
      <c r="JJ44" s="6" t="s">
        <v>243</v>
      </c>
      <c r="JK44" s="6" t="s">
        <v>247</v>
      </c>
      <c r="JL44" s="6">
        <v>33</v>
      </c>
      <c r="JM44" s="6">
        <v>35</v>
      </c>
      <c r="JN44" s="6">
        <v>37</v>
      </c>
      <c r="JO44" s="6">
        <v>41</v>
      </c>
      <c r="JP44" s="6">
        <v>42</v>
      </c>
      <c r="JQ44" s="6"/>
      <c r="JR44" s="6"/>
      <c r="JS44" s="6"/>
      <c r="JT44" s="6"/>
      <c r="JU44" s="6" t="s">
        <v>181</v>
      </c>
      <c r="JV44" s="9" t="s">
        <v>184</v>
      </c>
      <c r="JW44" s="9" t="s">
        <v>185</v>
      </c>
      <c r="JX44" s="9" t="s">
        <v>186</v>
      </c>
      <c r="JY44" s="9" t="s">
        <v>230</v>
      </c>
      <c r="JZ44" s="47" t="str">
        <f t="shared" si="28"/>
        <v>IF(COUNTIFS(医生!$F$42,"&lt;&gt;")=1,COUNTIFS(医生!$G$33:$G$35,"*"&amp;医生!$F$42&amp;"*")+COUNTIFS(医生!$G$37:$G$41,"*"&amp;医生!$F$42&amp;"*")&lt;1)</v>
      </c>
    </row>
    <row r="45" spans="1:286" ht="142.5" x14ac:dyDescent="0.2">
      <c r="E45" s="8"/>
      <c r="J45" s="6" t="s">
        <v>175</v>
      </c>
      <c r="K45" s="9" t="s">
        <v>176</v>
      </c>
      <c r="L45" s="6" t="s">
        <v>177</v>
      </c>
      <c r="M45" s="6" t="s">
        <v>247</v>
      </c>
      <c r="N45" s="26">
        <v>33</v>
      </c>
      <c r="O45" s="26">
        <v>33</v>
      </c>
      <c r="P45" s="26">
        <v>35</v>
      </c>
      <c r="Q45" s="26">
        <v>37</v>
      </c>
      <c r="R45" s="26">
        <v>38</v>
      </c>
      <c r="S45" s="26">
        <v>41</v>
      </c>
      <c r="T45" s="26">
        <v>42</v>
      </c>
      <c r="U45" s="6" t="s">
        <v>179</v>
      </c>
      <c r="V45" s="6" t="s">
        <v>180</v>
      </c>
      <c r="W45" s="6" t="s">
        <v>181</v>
      </c>
      <c r="X45" s="9" t="s">
        <v>182</v>
      </c>
      <c r="Y45" s="9" t="s">
        <v>183</v>
      </c>
      <c r="Z45" s="9" t="s">
        <v>184</v>
      </c>
      <c r="AA45" s="9" t="s">
        <v>185</v>
      </c>
      <c r="AB45" s="9" t="s">
        <v>186</v>
      </c>
      <c r="AC45" s="9" t="s">
        <v>187</v>
      </c>
      <c r="AD45" s="9" t="s">
        <v>188</v>
      </c>
      <c r="AE45" s="9" t="s">
        <v>189</v>
      </c>
      <c r="AF45" s="9" t="s">
        <v>190</v>
      </c>
      <c r="AG45" s="9" t="s">
        <v>191</v>
      </c>
      <c r="AH45" s="9" t="s">
        <v>192</v>
      </c>
      <c r="AI45" s="9" t="s">
        <v>193</v>
      </c>
      <c r="AJ45" s="9" t="s">
        <v>194</v>
      </c>
      <c r="AK45" s="9" t="s">
        <v>195</v>
      </c>
      <c r="AL45" s="9" t="s">
        <v>196</v>
      </c>
      <c r="AM45" s="9" t="s">
        <v>197</v>
      </c>
      <c r="AN45" s="9" t="s">
        <v>198</v>
      </c>
      <c r="AO45" s="9" t="s">
        <v>199</v>
      </c>
      <c r="AP45" s="19" t="str">
        <f t="shared" si="20"/>
        <v>OR(IF(COUNTIFS(医生!$H$33,"&lt;&gt;*午*",医生!$H$33,"&lt;&gt;")=1,COUNTIFS(医生!$H$33:$H$35,"*"&amp;医生!$H$33&amp;"*")+COUNTIFS(医生!$H$37:$H$38,"*"&amp;医生!$H$33&amp;"*")+COUNTIFS(医生!$H$41:$H$42,"*"&amp;医生!$H$33&amp;"*")&gt;1),IF(COUNTIFS(医生!$H$33,"*"&amp;"上午"&amp;"*")=1,COUNTIFS(医生!$H$33:$H$35,"*"&amp;LEFT(医生!$H$33,FIND("午",医生!$H$33)-3)&amp;"*")+COUNTIFS(医生!$H$37,"*"&amp;LEFT(医生!$H$33,FIND("午",医生!$H$33)-3)&amp;"*")+COUNTIFS(医生!$H$41,"*"&amp;LEFT(医生!$H$33,FIND("午",医生!$H$33)-3)&amp;"*")&gt;1),IF(COUNTIFS(医生!$H$33,"*"&amp;"上午"&amp;"*")=1,COUNTIFS(医生!$H$33:$H$35,"*"&amp;LEFT(医生!$H$33,FIND("午",医生!$H$33)-3)&amp;"*")+COUNTIFS(医生!$H$37,"*"&amp;LEFT(医生!$H$33,FIND("午",医生!$H$33)-3)&amp;"*")+COUNTIFS(医生!$H$41,"*"&amp;LEFT(医生!$H$33,FIND("午",医生!$H$33)-3)&amp;"*")&gt;1),IF(COUNTIFS(医生!$H$33,"*"&amp;"下午"&amp;"*")=1,COUNTIFS(医生!$H$33:$H$35,"*"&amp;LEFT(医生!$H$33,FIND("午",医生!$H$33)-3)&amp;"*")+COUNTIFS(医生!$H$38,"*"&amp;LEFT(医生!$H$33,FIND("午",医生!$H$33)-3)&amp;"*")+COUNTIFS(医生!$H$41,"*"&amp;LEFT(医生!$H$33,FIND("午",医生!$H$33)-3)&amp;"*",医生!$H$41,"&lt;&gt;*午*")+IF(COUNTIFS(医生!$H$41,"*"&amp;"午"&amp;"*"),IF(LEFT(医生!$H$41,FIND("+",医生!$H$41)-1)=LEFT(医生!$H$33,FIND("午",医生!$H$33)-3),1,0),0)+COUNTIFS(医生!$H$42,"*"&amp;LEFT(医生!$H$33,FIND("午",医生!$H$33)-3)&amp;"*")&gt;1))</v>
      </c>
      <c r="AS45" s="6" t="s">
        <v>175</v>
      </c>
      <c r="AT45" s="9" t="s">
        <v>176</v>
      </c>
      <c r="AU45" s="6" t="s">
        <v>177</v>
      </c>
      <c r="AV45" s="6" t="s">
        <v>247</v>
      </c>
      <c r="AW45" s="26">
        <v>34</v>
      </c>
      <c r="AX45" s="26">
        <v>33</v>
      </c>
      <c r="AY45" s="26">
        <v>35</v>
      </c>
      <c r="AZ45" s="26">
        <v>37</v>
      </c>
      <c r="BA45" s="26">
        <v>38</v>
      </c>
      <c r="BB45" s="26">
        <v>41</v>
      </c>
      <c r="BC45" s="26">
        <v>42</v>
      </c>
      <c r="BD45" s="6" t="s">
        <v>179</v>
      </c>
      <c r="BE45" s="6" t="s">
        <v>180</v>
      </c>
      <c r="BF45" s="6" t="s">
        <v>181</v>
      </c>
      <c r="BG45" s="9" t="s">
        <v>182</v>
      </c>
      <c r="BH45" s="9" t="s">
        <v>183</v>
      </c>
      <c r="BI45" s="9" t="s">
        <v>184</v>
      </c>
      <c r="BJ45" s="9" t="s">
        <v>185</v>
      </c>
      <c r="BK45" s="9" t="s">
        <v>186</v>
      </c>
      <c r="BL45" s="9" t="s">
        <v>187</v>
      </c>
      <c r="BM45" s="9" t="s">
        <v>188</v>
      </c>
      <c r="BN45" s="9" t="s">
        <v>189</v>
      </c>
      <c r="BO45" s="9" t="s">
        <v>190</v>
      </c>
      <c r="BP45" s="9" t="s">
        <v>191</v>
      </c>
      <c r="BQ45" s="9" t="s">
        <v>192</v>
      </c>
      <c r="BR45" s="9" t="s">
        <v>193</v>
      </c>
      <c r="BS45" s="9" t="s">
        <v>194</v>
      </c>
      <c r="BT45" s="9" t="s">
        <v>195</v>
      </c>
      <c r="BU45" s="9" t="s">
        <v>196</v>
      </c>
      <c r="BV45" s="9" t="s">
        <v>197</v>
      </c>
      <c r="BW45" s="9" t="s">
        <v>198</v>
      </c>
      <c r="BX45" s="9" t="s">
        <v>199</v>
      </c>
      <c r="BY45" s="29" t="str">
        <f t="shared" si="21"/>
        <v>OR(IF(COUNTIFS(医生!$H$34,"&lt;&gt;*午*",医生!$H$34,"&lt;&gt;")=1,COUNTIFS(医生!$H$33:$H$35,"*"&amp;医生!$H$34&amp;"*")+COUNTIFS(医生!$H$37:$H$38,"*"&amp;医生!$H$34&amp;"*")+COUNTIFS(医生!$H$41:$H$42,"*"&amp;医生!$H$34&amp;"*")&gt;1),IF(COUNTIFS(医生!$H$34,"*"&amp;"上午"&amp;"*")=1,COUNTIFS(医生!$H$33:$H$35,"*"&amp;LEFT(医生!$H$34,FIND("午",医生!$H$34)-3)&amp;"*")+COUNTIFS(医生!$H$37,"*"&amp;LEFT(医生!$H$34,FIND("午",医生!$H$34)-3)&amp;"*")+COUNTIFS(医生!$H$41,"*"&amp;LEFT(医生!$H$34,FIND("午",医生!$H$34)-3)&amp;"*")&gt;1),IF(COUNTIFS(医生!$H$34,"*"&amp;"上午"&amp;"*")=1,COUNTIFS(医生!$H$33:$H$35,"*"&amp;LEFT(医生!$H$34,FIND("午",医生!$H$34)-3)&amp;"*")+COUNTIFS(医生!$H$37,"*"&amp;LEFT(医生!$H$34,FIND("午",医生!$H$34)-3)&amp;"*")+COUNTIFS(医生!$H$41,"*"&amp;LEFT(医生!$H$34,FIND("午",医生!$H$34)-3)&amp;"*")&gt;1),IF(COUNTIFS(医生!$H$34,"*"&amp;"下午"&amp;"*")=1,COUNTIFS(医生!$H$33:$H$35,"*"&amp;LEFT(医生!$H$34,FIND("午",医生!$H$34)-3)&amp;"*")+COUNTIFS(医生!$H$38,"*"&amp;LEFT(医生!$H$34,FIND("午",医生!$H$34)-3)&amp;"*")+COUNTIFS(医生!$H$41,"*"&amp;LEFT(医生!$H$34,FIND("午",医生!$H$34)-3)&amp;"*",医生!$H$41,"&lt;&gt;*午*")+IF(COUNTIFS(医生!$H$41,"*"&amp;"午"&amp;"*"),IF(LEFT(医生!$H$41,FIND("+",医生!$H$41)-1)=LEFT(医生!$H$34,FIND("午",医生!$H$34)-3),1,0),0)+COUNTIFS(医生!$H$42,"*"&amp;LEFT(医生!$H$34,FIND("午",医生!$H$34)-3)&amp;"*")&gt;1))</v>
      </c>
      <c r="CB45" s="6" t="s">
        <v>175</v>
      </c>
      <c r="CC45" s="9" t="s">
        <v>176</v>
      </c>
      <c r="CD45" s="6" t="s">
        <v>177</v>
      </c>
      <c r="CE45" s="6" t="s">
        <v>247</v>
      </c>
      <c r="CF45" s="26">
        <v>35</v>
      </c>
      <c r="CG45" s="26">
        <v>33</v>
      </c>
      <c r="CH45" s="26">
        <v>35</v>
      </c>
      <c r="CI45" s="26">
        <v>37</v>
      </c>
      <c r="CJ45" s="26">
        <v>38</v>
      </c>
      <c r="CK45" s="26">
        <v>41</v>
      </c>
      <c r="CL45" s="26">
        <v>42</v>
      </c>
      <c r="CM45" s="6" t="s">
        <v>179</v>
      </c>
      <c r="CN45" s="6" t="s">
        <v>180</v>
      </c>
      <c r="CO45" s="6" t="s">
        <v>181</v>
      </c>
      <c r="CP45" s="9" t="s">
        <v>182</v>
      </c>
      <c r="CQ45" s="9" t="s">
        <v>183</v>
      </c>
      <c r="CR45" s="9" t="s">
        <v>184</v>
      </c>
      <c r="CS45" s="9" t="s">
        <v>185</v>
      </c>
      <c r="CT45" s="9" t="s">
        <v>186</v>
      </c>
      <c r="CU45" s="9" t="s">
        <v>187</v>
      </c>
      <c r="CV45" s="9" t="s">
        <v>188</v>
      </c>
      <c r="CW45" s="9" t="s">
        <v>189</v>
      </c>
      <c r="CX45" s="9" t="s">
        <v>190</v>
      </c>
      <c r="CY45" s="9" t="s">
        <v>191</v>
      </c>
      <c r="CZ45" s="9" t="s">
        <v>192</v>
      </c>
      <c r="DA45" s="9" t="s">
        <v>193</v>
      </c>
      <c r="DB45" s="9" t="s">
        <v>194</v>
      </c>
      <c r="DC45" s="9" t="s">
        <v>195</v>
      </c>
      <c r="DD45" s="9" t="s">
        <v>196</v>
      </c>
      <c r="DE45" s="9" t="s">
        <v>197</v>
      </c>
      <c r="DF45" s="9" t="s">
        <v>198</v>
      </c>
      <c r="DG45" s="9" t="s">
        <v>199</v>
      </c>
      <c r="DH45" s="30" t="str">
        <f t="shared" si="22"/>
        <v>OR(IF(COUNTIFS(医生!$H$35,"&lt;&gt;*午*",医生!$H$35,"&lt;&gt;")=1,COUNTIFS(医生!$H$33:$H$35,"*"&amp;医生!$H$35&amp;"*")+COUNTIFS(医生!$H$37:$H$38,"*"&amp;医生!$H$35&amp;"*")+COUNTIFS(医生!$H$41:$H$42,"*"&amp;医生!$H$35&amp;"*")&gt;1),IF(COUNTIFS(医生!$H$35,"*"&amp;"上午"&amp;"*")=1,COUNTIFS(医生!$H$33:$H$35,"*"&amp;LEFT(医生!$H$35,FIND("午",医生!$H$35)-3)&amp;"*")+COUNTIFS(医生!$H$37,"*"&amp;LEFT(医生!$H$35,FIND("午",医生!$H$35)-3)&amp;"*")+COUNTIFS(医生!$H$41,"*"&amp;LEFT(医生!$H$35,FIND("午",医生!$H$35)-3)&amp;"*")&gt;1),IF(COUNTIFS(医生!$H$35,"*"&amp;"上午"&amp;"*")=1,COUNTIFS(医生!$H$33:$H$35,"*"&amp;LEFT(医生!$H$35,FIND("午",医生!$H$35)-3)&amp;"*")+COUNTIFS(医生!$H$37,"*"&amp;LEFT(医生!$H$35,FIND("午",医生!$H$35)-3)&amp;"*")+COUNTIFS(医生!$H$41,"*"&amp;LEFT(医生!$H$35,FIND("午",医生!$H$35)-3)&amp;"*")&gt;1),IF(COUNTIFS(医生!$H$35,"*"&amp;"下午"&amp;"*")=1,COUNTIFS(医生!$H$33:$H$35,"*"&amp;LEFT(医生!$H$35,FIND("午",医生!$H$35)-3)&amp;"*")+COUNTIFS(医生!$H$38,"*"&amp;LEFT(医生!$H$35,FIND("午",医生!$H$35)-3)&amp;"*")+COUNTIFS(医生!$H$41,"*"&amp;LEFT(医生!$H$35,FIND("午",医生!$H$35)-3)&amp;"*",医生!$H$41,"&lt;&gt;*午*")+IF(COUNTIFS(医生!$H$41,"*"&amp;"午"&amp;"*"),IF(LEFT(医生!$H$41,FIND("+",医生!$H$41)-1)=LEFT(医生!$H$35,FIND("午",医生!$H$35)-3),1,0),0)+COUNTIFS(医生!$H$42,"*"&amp;LEFT(医生!$H$35,FIND("午",医生!$H$35)-3)&amp;"*")&gt;1))</v>
      </c>
      <c r="DK45" s="9" t="s">
        <v>200</v>
      </c>
      <c r="DL45" s="9" t="s">
        <v>201</v>
      </c>
      <c r="DM45" s="6" t="s">
        <v>177</v>
      </c>
      <c r="DN45" s="26" t="s">
        <v>247</v>
      </c>
      <c r="DO45" s="26">
        <v>36</v>
      </c>
      <c r="DP45" s="26">
        <v>42</v>
      </c>
      <c r="DQ45" s="6" t="s">
        <v>179</v>
      </c>
      <c r="DR45" s="6" t="s">
        <v>202</v>
      </c>
      <c r="DS45" s="32" t="str">
        <f t="shared" si="23"/>
        <v>COUNTIFS(医生!$H$42,医生!$H$36)&gt;0</v>
      </c>
      <c r="DY45" s="33" t="s">
        <v>176</v>
      </c>
      <c r="DZ45" s="34" t="s">
        <v>177</v>
      </c>
      <c r="EA45" s="26" t="s">
        <v>239</v>
      </c>
      <c r="EB45" s="34">
        <v>33</v>
      </c>
      <c r="EC45" s="34">
        <v>35</v>
      </c>
      <c r="ED45" s="34">
        <v>37</v>
      </c>
      <c r="EE45" s="34">
        <v>41</v>
      </c>
      <c r="EF45" s="34" t="s">
        <v>181</v>
      </c>
      <c r="EG45" s="33" t="s">
        <v>203</v>
      </c>
      <c r="EH45" s="33" t="s">
        <v>204</v>
      </c>
      <c r="EI45" s="33" t="s">
        <v>184</v>
      </c>
      <c r="EJ45" s="33" t="s">
        <v>185</v>
      </c>
      <c r="EK45" s="33" t="s">
        <v>205</v>
      </c>
      <c r="EL45" s="35" t="str">
        <f t="shared" si="29"/>
        <v>IF(COUNTIFS(医生!$F$37,"&lt;&gt;")=1,COUNTIFS(医生!$F$33:$F$35,"*"&amp;医生!$F$37&amp;"*",医生!$F$33:$F$35,"&lt;&gt;*下午*")+COUNTIFS(医生!$F$41,"*"&amp;医生!$F$37&amp;"*")&gt;0)</v>
      </c>
      <c r="ES45" s="9" t="s">
        <v>176</v>
      </c>
      <c r="ET45" s="6" t="s">
        <v>177</v>
      </c>
      <c r="EU45" s="6" t="s">
        <v>247</v>
      </c>
      <c r="EV45" s="6">
        <v>33</v>
      </c>
      <c r="EW45" s="6">
        <v>35</v>
      </c>
      <c r="EX45" s="6">
        <v>38</v>
      </c>
      <c r="EY45" s="6">
        <v>41</v>
      </c>
      <c r="EZ45" s="6">
        <v>42</v>
      </c>
      <c r="FA45" s="6" t="s">
        <v>181</v>
      </c>
      <c r="FB45" s="9" t="s">
        <v>183</v>
      </c>
      <c r="FC45" s="9" t="s">
        <v>184</v>
      </c>
      <c r="FD45" s="9" t="s">
        <v>207</v>
      </c>
      <c r="FE45" s="9" t="s">
        <v>203</v>
      </c>
      <c r="FF45" s="9" t="s">
        <v>208</v>
      </c>
      <c r="FG45" s="9" t="s">
        <v>185</v>
      </c>
      <c r="FH45" s="9" t="s">
        <v>209</v>
      </c>
      <c r="FI45" s="9" t="s">
        <v>210</v>
      </c>
      <c r="FJ45" s="9" t="s">
        <v>190</v>
      </c>
      <c r="FK45" s="9" t="s">
        <v>192</v>
      </c>
      <c r="FL45" s="9" t="s">
        <v>211</v>
      </c>
      <c r="FM45" s="36" t="str">
        <f t="shared" si="24"/>
        <v>IF(COUNTIFS(医生!$H$38,"&lt;&gt;")=1,COUNTIFS(医生!$H$33:$H$35,"*"&amp;医生!$H$38&amp;"*",医生!$H$33:$H$35,"&lt;&gt;*上午*")+COUNTIFS(医生!$H$42,医生!$H$38)+COUNTIFS(医生!$H$41,"*"&amp;医生!$H$38&amp;"*",医生!$H$41,"&lt;&gt;*午*")+IF(COUNTIFS(医生!$H$41,"*"&amp;"午"&amp;"*"),COUNTIFS(医生!$H$38,"*"&amp;LEFT(医生!$H$41,FIND("+",医生!$H$41)-1)&amp;"*"))&gt;0)</v>
      </c>
      <c r="FR45" s="37" t="s">
        <v>175</v>
      </c>
      <c r="FS45" s="22" t="s">
        <v>176</v>
      </c>
      <c r="FT45" s="38" t="s">
        <v>177</v>
      </c>
      <c r="FU45" s="26" t="s">
        <v>247</v>
      </c>
      <c r="FV45" s="38">
        <v>33</v>
      </c>
      <c r="FW45" s="38">
        <v>35</v>
      </c>
      <c r="FX45" s="38">
        <v>37</v>
      </c>
      <c r="FY45" s="38">
        <v>38</v>
      </c>
      <c r="FZ45" s="38">
        <v>41</v>
      </c>
      <c r="GA45" s="38" t="s">
        <v>179</v>
      </c>
      <c r="GB45" s="38" t="s">
        <v>180</v>
      </c>
      <c r="GC45" s="38" t="s">
        <v>181</v>
      </c>
      <c r="GD45" s="22" t="s">
        <v>213</v>
      </c>
      <c r="GE45" s="22" t="s">
        <v>214</v>
      </c>
      <c r="GF45" s="22" t="s">
        <v>208</v>
      </c>
      <c r="GG45" s="22" t="s">
        <v>215</v>
      </c>
      <c r="GH45" s="22" t="s">
        <v>216</v>
      </c>
      <c r="GI45" s="22" t="s">
        <v>217</v>
      </c>
      <c r="GJ45" s="22" t="s">
        <v>218</v>
      </c>
      <c r="GK45" s="22" t="s">
        <v>185</v>
      </c>
      <c r="GL45" s="22" t="s">
        <v>186</v>
      </c>
      <c r="GM45" s="22" t="s">
        <v>219</v>
      </c>
      <c r="GN45" s="22" t="s">
        <v>220</v>
      </c>
      <c r="GO45" s="22" t="s">
        <v>221</v>
      </c>
      <c r="GP45" s="22" t="s">
        <v>222</v>
      </c>
      <c r="GQ45" s="22" t="s">
        <v>223</v>
      </c>
      <c r="GR45" s="22" t="s">
        <v>188</v>
      </c>
      <c r="GS45" s="22" t="s">
        <v>190</v>
      </c>
      <c r="GT45" s="22" t="s">
        <v>191</v>
      </c>
      <c r="GU45" s="22" t="s">
        <v>192</v>
      </c>
      <c r="GV45" s="22" t="s">
        <v>191</v>
      </c>
      <c r="GW45" s="22" t="s">
        <v>224</v>
      </c>
      <c r="GX45" s="22" t="s">
        <v>225</v>
      </c>
      <c r="GY45" s="22" t="s">
        <v>226</v>
      </c>
      <c r="GZ45" s="39" t="str">
        <f t="shared" si="25"/>
        <v>OR(IF(COUNTIFS(医生!$H$41,"&lt;&gt;",医生!$H$41,"&lt;&gt;*+*")=1,COUNTIFS(医生!$H$33:$H$35,"*"&amp;医生!$H$41&amp;"*")+COUNTIFS(医生!$H$41,医生!$H$37,医生!$H$37,"&lt;&gt;")+COUNTIFS(医生!$H$41,医生!$H$38,医生!$H$38,"&lt;&gt;")&gt;0),IF(COUNTIFS(医生!$H$41,"*"&amp;"+"&amp;"*",医生!$H$41,"&lt;&gt;*午*")=1,COUNTIFS(医生!$H$33:$H$35,"*"&amp;LEFT(医生!$H$41,FIND("+",医生!$H$41)-1)&amp;"*")+COUNTIFS(医生!$H$33:$H$35,"*"&amp;MID(医生!$H$41,FIND("+",医生!$H$41)+1,3)&amp;"*")+COUNTIFS(医生!$H$37:$H$38,"*"&amp;LEFT(医生!$H$41,FIND("+",医生!$H$41)-1)&amp;"*")+COUNTIFS(医生!$H$37:$H$38,"*"&amp;MID(医生!$H$41,FIND("+",医生!$H$41)+1,3)&amp;"*")&gt;0),IF(COUNTIFS(医生!$H$41,"*"&amp;"上午"&amp;"*")=1,COUNTIFS(医生!$H$33:$H$35,"*"&amp;LEFT(医生!$H$41,FIND("+",医生!$H$41)-1)&amp;"*")+COUNTIFS(医生!$H$37:$H$38,"*"&amp;LEFT(医生!$H$41,FIND("+",医生!$H$41)-1)&amp;"*")&gt;0),IF(COUNTIFS(医生!$H$41,"*"&amp;"上午"&amp;"*")=1,COUNTIFS(医生!$H$33:$H$35,"&lt;&gt;*下午*",医生!$H$33:$H$35,"*"&amp;MID(LEFT(医生!$H$41,FIND("午",医生!$H$41)-3),FIND("+",医生!$H$41)+1,3)&amp;"*")+COUNTIFS(医生!$H$37,"*"&amp;MID(LEFT(医生!$H$41,FIND("午",医生!$H$41)-3),FIND("+",医生!$H$41)+1,3)&amp;"*")&gt;0))</v>
      </c>
      <c r="HE45" s="40" t="s">
        <v>175</v>
      </c>
      <c r="HF45" s="40" t="s">
        <v>179</v>
      </c>
      <c r="HG45" s="40" t="s">
        <v>180</v>
      </c>
      <c r="HH45" s="33" t="s">
        <v>176</v>
      </c>
      <c r="HI45" s="34" t="s">
        <v>177</v>
      </c>
      <c r="HJ45" s="26" t="s">
        <v>247</v>
      </c>
      <c r="HK45" s="42" t="s">
        <v>231</v>
      </c>
      <c r="HL45" s="34">
        <v>33</v>
      </c>
      <c r="HM45" s="34">
        <v>35</v>
      </c>
      <c r="HN45" s="34">
        <v>36</v>
      </c>
      <c r="HO45" s="34">
        <v>38</v>
      </c>
      <c r="HP45" s="34">
        <v>42</v>
      </c>
      <c r="HQ45" s="34"/>
      <c r="HR45" s="34"/>
      <c r="HS45" s="34">
        <v>37</v>
      </c>
      <c r="HT45" s="34">
        <v>41</v>
      </c>
      <c r="HU45" s="34" t="s">
        <v>181</v>
      </c>
      <c r="HV45" s="33" t="s">
        <v>184</v>
      </c>
      <c r="HW45" s="33" t="s">
        <v>203</v>
      </c>
      <c r="HX45" s="33" t="s">
        <v>186</v>
      </c>
      <c r="HY45" s="33" t="s">
        <v>214</v>
      </c>
      <c r="HZ45" s="33" t="s">
        <v>208</v>
      </c>
      <c r="IA45" s="33" t="s">
        <v>185</v>
      </c>
      <c r="IB45" s="33" t="s">
        <v>209</v>
      </c>
      <c r="IC45" s="33" t="s">
        <v>210</v>
      </c>
      <c r="ID45" s="33" t="s">
        <v>205</v>
      </c>
      <c r="IE45" s="33" t="s">
        <v>228</v>
      </c>
      <c r="IF45" s="9" t="str">
        <f t="shared" si="26"/>
        <v>OR(IF(COUNTIFS(医生!$H$42,"&lt;&gt;")=1,COUNTIFS(医生!$H$33:$H$35,"*"&amp;医生!$H$42&amp;"*",医生!$H$33:$H$35,"&lt;&gt;",医生!$H$33:$H$35,"&lt;&gt;*上午*")+COUNTIFS(医生!$H$36,医生!$H$42)+COUNTIFS(医生!$H$38,医生!$H$42)&gt;0),IF(COUNTIFS(医生!$H$42,"&lt;&gt;")=1,COUNTIFS(医生!$I$33:$I$35,"*"&amp;医生!$H$42&amp;"*")+COUNTIFS(医生!$I$37:$I$41,"*"&amp;医生!$H$42&amp;"*")&gt;0))</v>
      </c>
      <c r="IK45" s="9" t="s">
        <v>176</v>
      </c>
      <c r="IL45" s="6" t="s">
        <v>177</v>
      </c>
      <c r="IM45" s="6" t="s">
        <v>243</v>
      </c>
      <c r="IN45" s="6" t="s">
        <v>247</v>
      </c>
      <c r="IO45" s="6" t="s">
        <v>231</v>
      </c>
      <c r="IP45" s="6">
        <v>33</v>
      </c>
      <c r="IQ45" s="6">
        <v>35</v>
      </c>
      <c r="IR45" s="6">
        <v>37</v>
      </c>
      <c r="IS45" s="6">
        <v>41</v>
      </c>
      <c r="IT45" s="6">
        <v>42</v>
      </c>
      <c r="IU45" s="6"/>
      <c r="IV45" s="6"/>
      <c r="IW45" s="6"/>
      <c r="IX45" s="6"/>
      <c r="IY45" s="6" t="s">
        <v>181</v>
      </c>
      <c r="IZ45" s="9" t="s">
        <v>184</v>
      </c>
      <c r="JA45" s="9" t="s">
        <v>185</v>
      </c>
      <c r="JB45" s="9" t="s">
        <v>186</v>
      </c>
      <c r="JC45" s="9" t="s">
        <v>230</v>
      </c>
      <c r="JD45" s="47" t="str">
        <f t="shared" si="27"/>
        <v>IF(COUNTIFS(医生!$H$42,"&lt;&gt;")=1,COUNTIFS(医生!$I$33:$I$35,"*"&amp;医生!$H$42&amp;"*")+COUNTIFS(医生!$I$37:$I$41,"*"&amp;医生!$H$42&amp;"*")&lt;1)</v>
      </c>
      <c r="JG45" s="9" t="s">
        <v>176</v>
      </c>
      <c r="JH45" s="6" t="s">
        <v>177</v>
      </c>
      <c r="JI45" s="6" t="s">
        <v>243</v>
      </c>
      <c r="JJ45" s="6" t="s">
        <v>247</v>
      </c>
      <c r="JK45" s="6" t="s">
        <v>231</v>
      </c>
      <c r="JL45" s="6">
        <v>33</v>
      </c>
      <c r="JM45" s="6">
        <v>35</v>
      </c>
      <c r="JN45" s="6">
        <v>37</v>
      </c>
      <c r="JO45" s="6">
        <v>41</v>
      </c>
      <c r="JP45" s="6">
        <v>42</v>
      </c>
      <c r="JQ45" s="6"/>
      <c r="JR45" s="6"/>
      <c r="JS45" s="6"/>
      <c r="JT45" s="6"/>
      <c r="JU45" s="6" t="s">
        <v>181</v>
      </c>
      <c r="JV45" s="9" t="s">
        <v>184</v>
      </c>
      <c r="JW45" s="9" t="s">
        <v>185</v>
      </c>
      <c r="JX45" s="9" t="s">
        <v>186</v>
      </c>
      <c r="JY45" s="9" t="s">
        <v>230</v>
      </c>
      <c r="JZ45" s="47" t="str">
        <f t="shared" si="28"/>
        <v>IF(COUNTIFS(医生!$G$42,"&lt;&gt;")=1,COUNTIFS(医生!$H$33:$H$35,"*"&amp;医生!$G$42&amp;"*")+COUNTIFS(医生!$H$37:$H$41,"*"&amp;医生!$G$42&amp;"*")&lt;1)</v>
      </c>
    </row>
    <row r="46" spans="1:286" ht="142.5" x14ac:dyDescent="0.2">
      <c r="E46" s="8"/>
      <c r="J46" s="6" t="s">
        <v>175</v>
      </c>
      <c r="K46" s="9" t="s">
        <v>176</v>
      </c>
      <c r="L46" s="6" t="s">
        <v>177</v>
      </c>
      <c r="M46" s="6" t="s">
        <v>231</v>
      </c>
      <c r="N46" s="26">
        <v>33</v>
      </c>
      <c r="O46" s="26">
        <v>33</v>
      </c>
      <c r="P46" s="26">
        <v>35</v>
      </c>
      <c r="Q46" s="26">
        <v>37</v>
      </c>
      <c r="R46" s="26">
        <v>38</v>
      </c>
      <c r="S46" s="26">
        <v>41</v>
      </c>
      <c r="T46" s="26">
        <v>42</v>
      </c>
      <c r="U46" s="6" t="s">
        <v>179</v>
      </c>
      <c r="V46" s="6" t="s">
        <v>180</v>
      </c>
      <c r="W46" s="6" t="s">
        <v>181</v>
      </c>
      <c r="X46" s="9" t="s">
        <v>182</v>
      </c>
      <c r="Y46" s="9" t="s">
        <v>183</v>
      </c>
      <c r="Z46" s="9" t="s">
        <v>184</v>
      </c>
      <c r="AA46" s="9" t="s">
        <v>185</v>
      </c>
      <c r="AB46" s="9" t="s">
        <v>186</v>
      </c>
      <c r="AC46" s="9" t="s">
        <v>187</v>
      </c>
      <c r="AD46" s="9" t="s">
        <v>188</v>
      </c>
      <c r="AE46" s="9" t="s">
        <v>189</v>
      </c>
      <c r="AF46" s="9" t="s">
        <v>190</v>
      </c>
      <c r="AG46" s="9" t="s">
        <v>191</v>
      </c>
      <c r="AH46" s="9" t="s">
        <v>192</v>
      </c>
      <c r="AI46" s="9" t="s">
        <v>193</v>
      </c>
      <c r="AJ46" s="9" t="s">
        <v>194</v>
      </c>
      <c r="AK46" s="9" t="s">
        <v>195</v>
      </c>
      <c r="AL46" s="9" t="s">
        <v>196</v>
      </c>
      <c r="AM46" s="9" t="s">
        <v>197</v>
      </c>
      <c r="AN46" s="9" t="s">
        <v>198</v>
      </c>
      <c r="AO46" s="9" t="s">
        <v>199</v>
      </c>
      <c r="AP46" s="19" t="str">
        <f t="shared" si="20"/>
        <v>OR(IF(COUNTIFS(医生!$I$33,"&lt;&gt;*午*",医生!$I$33,"&lt;&gt;")=1,COUNTIFS(医生!$I$33:$I$35,"*"&amp;医生!$I$33&amp;"*")+COUNTIFS(医生!$I$37:$I$38,"*"&amp;医生!$I$33&amp;"*")+COUNTIFS(医生!$I$41:$I$42,"*"&amp;医生!$I$33&amp;"*")&gt;1),IF(COUNTIFS(医生!$I$33,"*"&amp;"上午"&amp;"*")=1,COUNTIFS(医生!$I$33:$I$35,"*"&amp;LEFT(医生!$I$33,FIND("午",医生!$I$33)-3)&amp;"*")+COUNTIFS(医生!$I$37,"*"&amp;LEFT(医生!$I$33,FIND("午",医生!$I$33)-3)&amp;"*")+COUNTIFS(医生!$I$41,"*"&amp;LEFT(医生!$I$33,FIND("午",医生!$I$33)-3)&amp;"*")&gt;1),IF(COUNTIFS(医生!$I$33,"*"&amp;"上午"&amp;"*")=1,COUNTIFS(医生!$I$33:$I$35,"*"&amp;LEFT(医生!$I$33,FIND("午",医生!$I$33)-3)&amp;"*")+COUNTIFS(医生!$I$37,"*"&amp;LEFT(医生!$I$33,FIND("午",医生!$I$33)-3)&amp;"*")+COUNTIFS(医生!$I$41,"*"&amp;LEFT(医生!$I$33,FIND("午",医生!$I$33)-3)&amp;"*")&gt;1),IF(COUNTIFS(医生!$I$33,"*"&amp;"下午"&amp;"*")=1,COUNTIFS(医生!$I$33:$I$35,"*"&amp;LEFT(医生!$I$33,FIND("午",医生!$I$33)-3)&amp;"*")+COUNTIFS(医生!$I$38,"*"&amp;LEFT(医生!$I$33,FIND("午",医生!$I$33)-3)&amp;"*")+COUNTIFS(医生!$I$41,"*"&amp;LEFT(医生!$I$33,FIND("午",医生!$I$33)-3)&amp;"*",医生!$I$41,"&lt;&gt;*午*")+IF(COUNTIFS(医生!$I$41,"*"&amp;"午"&amp;"*"),IF(LEFT(医生!$I$41,FIND("+",医生!$I$41)-1)=LEFT(医生!$I$33,FIND("午",医生!$I$33)-3),1,0),0)+COUNTIFS(医生!$I$42,"*"&amp;LEFT(医生!$I$33,FIND("午",医生!$I$33)-3)&amp;"*")&gt;1))</v>
      </c>
      <c r="AS46" s="6" t="s">
        <v>175</v>
      </c>
      <c r="AT46" s="9" t="s">
        <v>176</v>
      </c>
      <c r="AU46" s="6" t="s">
        <v>177</v>
      </c>
      <c r="AV46" s="6" t="s">
        <v>231</v>
      </c>
      <c r="AW46" s="26">
        <v>34</v>
      </c>
      <c r="AX46" s="26">
        <v>33</v>
      </c>
      <c r="AY46" s="26">
        <v>35</v>
      </c>
      <c r="AZ46" s="26">
        <v>37</v>
      </c>
      <c r="BA46" s="26">
        <v>38</v>
      </c>
      <c r="BB46" s="26">
        <v>41</v>
      </c>
      <c r="BC46" s="26">
        <v>42</v>
      </c>
      <c r="BD46" s="6" t="s">
        <v>179</v>
      </c>
      <c r="BE46" s="6" t="s">
        <v>180</v>
      </c>
      <c r="BF46" s="6" t="s">
        <v>181</v>
      </c>
      <c r="BG46" s="9" t="s">
        <v>182</v>
      </c>
      <c r="BH46" s="9" t="s">
        <v>183</v>
      </c>
      <c r="BI46" s="9" t="s">
        <v>184</v>
      </c>
      <c r="BJ46" s="9" t="s">
        <v>185</v>
      </c>
      <c r="BK46" s="9" t="s">
        <v>186</v>
      </c>
      <c r="BL46" s="9" t="s">
        <v>187</v>
      </c>
      <c r="BM46" s="9" t="s">
        <v>188</v>
      </c>
      <c r="BN46" s="9" t="s">
        <v>189</v>
      </c>
      <c r="BO46" s="9" t="s">
        <v>190</v>
      </c>
      <c r="BP46" s="9" t="s">
        <v>191</v>
      </c>
      <c r="BQ46" s="9" t="s">
        <v>192</v>
      </c>
      <c r="BR46" s="9" t="s">
        <v>193</v>
      </c>
      <c r="BS46" s="9" t="s">
        <v>194</v>
      </c>
      <c r="BT46" s="9" t="s">
        <v>195</v>
      </c>
      <c r="BU46" s="9" t="s">
        <v>196</v>
      </c>
      <c r="BV46" s="9" t="s">
        <v>197</v>
      </c>
      <c r="BW46" s="9" t="s">
        <v>198</v>
      </c>
      <c r="BX46" s="9" t="s">
        <v>199</v>
      </c>
      <c r="BY46" s="29" t="str">
        <f t="shared" si="21"/>
        <v>OR(IF(COUNTIFS(医生!$I$34,"&lt;&gt;*午*",医生!$I$34,"&lt;&gt;")=1,COUNTIFS(医生!$I$33:$I$35,"*"&amp;医生!$I$34&amp;"*")+COUNTIFS(医生!$I$37:$I$38,"*"&amp;医生!$I$34&amp;"*")+COUNTIFS(医生!$I$41:$I$42,"*"&amp;医生!$I$34&amp;"*")&gt;1),IF(COUNTIFS(医生!$I$34,"*"&amp;"上午"&amp;"*")=1,COUNTIFS(医生!$I$33:$I$35,"*"&amp;LEFT(医生!$I$34,FIND("午",医生!$I$34)-3)&amp;"*")+COUNTIFS(医生!$I$37,"*"&amp;LEFT(医生!$I$34,FIND("午",医生!$I$34)-3)&amp;"*")+COUNTIFS(医生!$I$41,"*"&amp;LEFT(医生!$I$34,FIND("午",医生!$I$34)-3)&amp;"*")&gt;1),IF(COUNTIFS(医生!$I$34,"*"&amp;"上午"&amp;"*")=1,COUNTIFS(医生!$I$33:$I$35,"*"&amp;LEFT(医生!$I$34,FIND("午",医生!$I$34)-3)&amp;"*")+COUNTIFS(医生!$I$37,"*"&amp;LEFT(医生!$I$34,FIND("午",医生!$I$34)-3)&amp;"*")+COUNTIFS(医生!$I$41,"*"&amp;LEFT(医生!$I$34,FIND("午",医生!$I$34)-3)&amp;"*")&gt;1),IF(COUNTIFS(医生!$I$34,"*"&amp;"下午"&amp;"*")=1,COUNTIFS(医生!$I$33:$I$35,"*"&amp;LEFT(医生!$I$34,FIND("午",医生!$I$34)-3)&amp;"*")+COUNTIFS(医生!$I$38,"*"&amp;LEFT(医生!$I$34,FIND("午",医生!$I$34)-3)&amp;"*")+COUNTIFS(医生!$I$41,"*"&amp;LEFT(医生!$I$34,FIND("午",医生!$I$34)-3)&amp;"*",医生!$I$41,"&lt;&gt;*午*")+IF(COUNTIFS(医生!$I$41,"*"&amp;"午"&amp;"*"),IF(LEFT(医生!$I$41,FIND("+",医生!$I$41)-1)=LEFT(医生!$I$34,FIND("午",医生!$I$34)-3),1,0),0)+COUNTIFS(医生!$I$42,"*"&amp;LEFT(医生!$I$34,FIND("午",医生!$I$34)-3)&amp;"*")&gt;1))</v>
      </c>
      <c r="CB46" s="6" t="s">
        <v>175</v>
      </c>
      <c r="CC46" s="9" t="s">
        <v>176</v>
      </c>
      <c r="CD46" s="6" t="s">
        <v>177</v>
      </c>
      <c r="CE46" s="6" t="s">
        <v>231</v>
      </c>
      <c r="CF46" s="26">
        <v>35</v>
      </c>
      <c r="CG46" s="26">
        <v>33</v>
      </c>
      <c r="CH46" s="26">
        <v>35</v>
      </c>
      <c r="CI46" s="26">
        <v>37</v>
      </c>
      <c r="CJ46" s="26">
        <v>38</v>
      </c>
      <c r="CK46" s="26">
        <v>41</v>
      </c>
      <c r="CL46" s="26">
        <v>42</v>
      </c>
      <c r="CM46" s="6" t="s">
        <v>179</v>
      </c>
      <c r="CN46" s="6" t="s">
        <v>180</v>
      </c>
      <c r="CO46" s="6" t="s">
        <v>181</v>
      </c>
      <c r="CP46" s="9" t="s">
        <v>182</v>
      </c>
      <c r="CQ46" s="9" t="s">
        <v>183</v>
      </c>
      <c r="CR46" s="9" t="s">
        <v>184</v>
      </c>
      <c r="CS46" s="9" t="s">
        <v>185</v>
      </c>
      <c r="CT46" s="9" t="s">
        <v>186</v>
      </c>
      <c r="CU46" s="9" t="s">
        <v>187</v>
      </c>
      <c r="CV46" s="9" t="s">
        <v>188</v>
      </c>
      <c r="CW46" s="9" t="s">
        <v>189</v>
      </c>
      <c r="CX46" s="9" t="s">
        <v>190</v>
      </c>
      <c r="CY46" s="9" t="s">
        <v>191</v>
      </c>
      <c r="CZ46" s="9" t="s">
        <v>192</v>
      </c>
      <c r="DA46" s="9" t="s">
        <v>193</v>
      </c>
      <c r="DB46" s="9" t="s">
        <v>194</v>
      </c>
      <c r="DC46" s="9" t="s">
        <v>195</v>
      </c>
      <c r="DD46" s="9" t="s">
        <v>196</v>
      </c>
      <c r="DE46" s="9" t="s">
        <v>197</v>
      </c>
      <c r="DF46" s="9" t="s">
        <v>198</v>
      </c>
      <c r="DG46" s="9" t="s">
        <v>199</v>
      </c>
      <c r="DH46" s="30" t="str">
        <f t="shared" si="22"/>
        <v>OR(IF(COUNTIFS(医生!$I$35,"&lt;&gt;*午*",医生!$I$35,"&lt;&gt;")=1,COUNTIFS(医生!$I$33:$I$35,"*"&amp;医生!$I$35&amp;"*")+COUNTIFS(医生!$I$37:$I$38,"*"&amp;医生!$I$35&amp;"*")+COUNTIFS(医生!$I$41:$I$42,"*"&amp;医生!$I$35&amp;"*")&gt;1),IF(COUNTIFS(医生!$I$35,"*"&amp;"上午"&amp;"*")=1,COUNTIFS(医生!$I$33:$I$35,"*"&amp;LEFT(医生!$I$35,FIND("午",医生!$I$35)-3)&amp;"*")+COUNTIFS(医生!$I$37,"*"&amp;LEFT(医生!$I$35,FIND("午",医生!$I$35)-3)&amp;"*")+COUNTIFS(医生!$I$41,"*"&amp;LEFT(医生!$I$35,FIND("午",医生!$I$35)-3)&amp;"*")&gt;1),IF(COUNTIFS(医生!$I$35,"*"&amp;"上午"&amp;"*")=1,COUNTIFS(医生!$I$33:$I$35,"*"&amp;LEFT(医生!$I$35,FIND("午",医生!$I$35)-3)&amp;"*")+COUNTIFS(医生!$I$37,"*"&amp;LEFT(医生!$I$35,FIND("午",医生!$I$35)-3)&amp;"*")+COUNTIFS(医生!$I$41,"*"&amp;LEFT(医生!$I$35,FIND("午",医生!$I$35)-3)&amp;"*")&gt;1),IF(COUNTIFS(医生!$I$35,"*"&amp;"下午"&amp;"*")=1,COUNTIFS(医生!$I$33:$I$35,"*"&amp;LEFT(医生!$I$35,FIND("午",医生!$I$35)-3)&amp;"*")+COUNTIFS(医生!$I$38,"*"&amp;LEFT(医生!$I$35,FIND("午",医生!$I$35)-3)&amp;"*")+COUNTIFS(医生!$I$41,"*"&amp;LEFT(医生!$I$35,FIND("午",医生!$I$35)-3)&amp;"*",医生!$I$41,"&lt;&gt;*午*")+IF(COUNTIFS(医生!$I$41,"*"&amp;"午"&amp;"*"),IF(LEFT(医生!$I$41,FIND("+",医生!$I$41)-1)=LEFT(医生!$I$35,FIND("午",医生!$I$35)-3),1,0),0)+COUNTIFS(医生!$I$42,"*"&amp;LEFT(医生!$I$35,FIND("午",医生!$I$35)-3)&amp;"*")&gt;1))</v>
      </c>
      <c r="DK46" s="9" t="s">
        <v>200</v>
      </c>
      <c r="DL46" s="9" t="s">
        <v>201</v>
      </c>
      <c r="DM46" s="6" t="s">
        <v>177</v>
      </c>
      <c r="DN46" s="26" t="s">
        <v>231</v>
      </c>
      <c r="DO46" s="26">
        <v>36</v>
      </c>
      <c r="DP46" s="26">
        <v>42</v>
      </c>
      <c r="DQ46" s="6" t="s">
        <v>179</v>
      </c>
      <c r="DR46" s="6" t="s">
        <v>202</v>
      </c>
      <c r="DS46" s="32" t="str">
        <f t="shared" si="23"/>
        <v>COUNTIFS(医生!$I$42,医生!$I$36)&gt;0</v>
      </c>
      <c r="DY46" s="33" t="s">
        <v>176</v>
      </c>
      <c r="DZ46" s="34" t="s">
        <v>177</v>
      </c>
      <c r="EA46" s="26" t="s">
        <v>243</v>
      </c>
      <c r="EB46" s="34">
        <v>33</v>
      </c>
      <c r="EC46" s="34">
        <v>35</v>
      </c>
      <c r="ED46" s="34">
        <v>37</v>
      </c>
      <c r="EE46" s="34">
        <v>41</v>
      </c>
      <c r="EF46" s="34" t="s">
        <v>181</v>
      </c>
      <c r="EG46" s="33" t="s">
        <v>203</v>
      </c>
      <c r="EH46" s="33" t="s">
        <v>204</v>
      </c>
      <c r="EI46" s="33" t="s">
        <v>184</v>
      </c>
      <c r="EJ46" s="33" t="s">
        <v>185</v>
      </c>
      <c r="EK46" s="33" t="s">
        <v>205</v>
      </c>
      <c r="EL46" s="35" t="str">
        <f t="shared" si="29"/>
        <v>IF(COUNTIFS(医生!$G$37,"&lt;&gt;")=1,COUNTIFS(医生!$G$33:$G$35,"*"&amp;医生!$G$37&amp;"*",医生!$G$33:$G$35,"&lt;&gt;*下午*")+COUNTIFS(医生!$G$41,"*"&amp;医生!$G$37&amp;"*")&gt;0)</v>
      </c>
      <c r="ES46" s="9" t="s">
        <v>176</v>
      </c>
      <c r="ET46" s="6" t="s">
        <v>177</v>
      </c>
      <c r="EU46" s="6" t="s">
        <v>231</v>
      </c>
      <c r="EV46" s="6">
        <v>33</v>
      </c>
      <c r="EW46" s="6">
        <v>35</v>
      </c>
      <c r="EX46" s="6">
        <v>38</v>
      </c>
      <c r="EY46" s="6">
        <v>41</v>
      </c>
      <c r="EZ46" s="6">
        <v>42</v>
      </c>
      <c r="FA46" s="6" t="s">
        <v>181</v>
      </c>
      <c r="FB46" s="9" t="s">
        <v>183</v>
      </c>
      <c r="FC46" s="9" t="s">
        <v>184</v>
      </c>
      <c r="FD46" s="9" t="s">
        <v>207</v>
      </c>
      <c r="FE46" s="9" t="s">
        <v>203</v>
      </c>
      <c r="FF46" s="9" t="s">
        <v>208</v>
      </c>
      <c r="FG46" s="9" t="s">
        <v>185</v>
      </c>
      <c r="FH46" s="9" t="s">
        <v>209</v>
      </c>
      <c r="FI46" s="9" t="s">
        <v>210</v>
      </c>
      <c r="FJ46" s="9" t="s">
        <v>190</v>
      </c>
      <c r="FK46" s="9" t="s">
        <v>192</v>
      </c>
      <c r="FL46" s="9" t="s">
        <v>211</v>
      </c>
      <c r="FM46" s="36" t="str">
        <f t="shared" si="24"/>
        <v>IF(COUNTIFS(医生!$I$38,"&lt;&gt;")=1,COUNTIFS(医生!$I$33:$I$35,"*"&amp;医生!$I$38&amp;"*",医生!$I$33:$I$35,"&lt;&gt;*上午*")+COUNTIFS(医生!$I$42,医生!$I$38)+COUNTIFS(医生!$I$41,"*"&amp;医生!$I$38&amp;"*",医生!$I$41,"&lt;&gt;*午*")+IF(COUNTIFS(医生!$I$41,"*"&amp;"午"&amp;"*"),COUNTIFS(医生!$I$38,"*"&amp;LEFT(医生!$I$41,FIND("+",医生!$I$41)-1)&amp;"*"))&gt;0)</v>
      </c>
      <c r="FR46" s="37" t="s">
        <v>175</v>
      </c>
      <c r="FS46" s="22" t="s">
        <v>176</v>
      </c>
      <c r="FT46" s="38" t="s">
        <v>177</v>
      </c>
      <c r="FU46" s="26" t="s">
        <v>231</v>
      </c>
      <c r="FV46" s="38">
        <v>33</v>
      </c>
      <c r="FW46" s="38">
        <v>35</v>
      </c>
      <c r="FX46" s="38">
        <v>37</v>
      </c>
      <c r="FY46" s="38">
        <v>38</v>
      </c>
      <c r="FZ46" s="38">
        <v>41</v>
      </c>
      <c r="GA46" s="38" t="s">
        <v>179</v>
      </c>
      <c r="GB46" s="38" t="s">
        <v>180</v>
      </c>
      <c r="GC46" s="38" t="s">
        <v>181</v>
      </c>
      <c r="GD46" s="22" t="s">
        <v>213</v>
      </c>
      <c r="GE46" s="22" t="s">
        <v>214</v>
      </c>
      <c r="GF46" s="22" t="s">
        <v>208</v>
      </c>
      <c r="GG46" s="22" t="s">
        <v>215</v>
      </c>
      <c r="GH46" s="22" t="s">
        <v>216</v>
      </c>
      <c r="GI46" s="22" t="s">
        <v>217</v>
      </c>
      <c r="GJ46" s="22" t="s">
        <v>218</v>
      </c>
      <c r="GK46" s="22" t="s">
        <v>185</v>
      </c>
      <c r="GL46" s="22" t="s">
        <v>186</v>
      </c>
      <c r="GM46" s="22" t="s">
        <v>219</v>
      </c>
      <c r="GN46" s="22" t="s">
        <v>220</v>
      </c>
      <c r="GO46" s="22" t="s">
        <v>221</v>
      </c>
      <c r="GP46" s="22" t="s">
        <v>222</v>
      </c>
      <c r="GQ46" s="22" t="s">
        <v>223</v>
      </c>
      <c r="GR46" s="22" t="s">
        <v>188</v>
      </c>
      <c r="GS46" s="22" t="s">
        <v>190</v>
      </c>
      <c r="GT46" s="22" t="s">
        <v>191</v>
      </c>
      <c r="GU46" s="22" t="s">
        <v>192</v>
      </c>
      <c r="GV46" s="22" t="s">
        <v>191</v>
      </c>
      <c r="GW46" s="22" t="s">
        <v>224</v>
      </c>
      <c r="GX46" s="22" t="s">
        <v>225</v>
      </c>
      <c r="GY46" s="22" t="s">
        <v>226</v>
      </c>
      <c r="GZ46" s="39" t="str">
        <f t="shared" si="25"/>
        <v>OR(IF(COUNTIFS(医生!$I$41,"&lt;&gt;",医生!$I$41,"&lt;&gt;*+*")=1,COUNTIFS(医生!$I$33:$I$35,"*"&amp;医生!$I$41&amp;"*")+COUNTIFS(医生!$I$41,医生!$I$37,医生!$I$37,"&lt;&gt;")+COUNTIFS(医生!$I$41,医生!$I$38,医生!$I$38,"&lt;&gt;")&gt;0),IF(COUNTIFS(医生!$I$41,"*"&amp;"+"&amp;"*",医生!$I$41,"&lt;&gt;*午*")=1,COUNTIFS(医生!$I$33:$I$35,"*"&amp;LEFT(医生!$I$41,FIND("+",医生!$I$41)-1)&amp;"*")+COUNTIFS(医生!$I$33:$I$35,"*"&amp;MID(医生!$I$41,FIND("+",医生!$I$41)+1,3)&amp;"*")+COUNTIFS(医生!$I$37:$I$38,"*"&amp;LEFT(医生!$I$41,FIND("+",医生!$I$41)-1)&amp;"*")+COUNTIFS(医生!$I$37:$I$38,"*"&amp;MID(医生!$I$41,FIND("+",医生!$I$41)+1,3)&amp;"*")&gt;0),IF(COUNTIFS(医生!$I$41,"*"&amp;"上午"&amp;"*")=1,COUNTIFS(医生!$I$33:$I$35,"*"&amp;LEFT(医生!$I$41,FIND("+",医生!$I$41)-1)&amp;"*")+COUNTIFS(医生!$I$37:$I$38,"*"&amp;LEFT(医生!$I$41,FIND("+",医生!$I$41)-1)&amp;"*")&gt;0),IF(COUNTIFS(医生!$I$41,"*"&amp;"上午"&amp;"*")=1,COUNTIFS(医生!$I$33:$I$35,"&lt;&gt;*下午*",医生!$I$33:$I$35,"*"&amp;MID(LEFT(医生!$I$41,FIND("午",医生!$I$41)-3),FIND("+",医生!$I$41)+1,3)&amp;"*")+COUNTIFS(医生!$I$37,"*"&amp;MID(LEFT(医生!$I$41,FIND("午",医生!$I$41)-3),FIND("+",医生!$I$41)+1,3)&amp;"*")&gt;0))</v>
      </c>
      <c r="HE46" s="40" t="s">
        <v>175</v>
      </c>
      <c r="HF46" s="40" t="s">
        <v>179</v>
      </c>
      <c r="HG46" s="40" t="s">
        <v>180</v>
      </c>
      <c r="HH46" s="33" t="s">
        <v>176</v>
      </c>
      <c r="HI46" s="34" t="s">
        <v>177</v>
      </c>
      <c r="HJ46" s="26" t="s">
        <v>231</v>
      </c>
      <c r="HK46" s="42" t="s">
        <v>178</v>
      </c>
      <c r="HL46" s="34">
        <v>33</v>
      </c>
      <c r="HM46" s="34">
        <v>35</v>
      </c>
      <c r="HN46" s="34">
        <v>36</v>
      </c>
      <c r="HO46" s="34">
        <v>38</v>
      </c>
      <c r="HP46" s="34">
        <v>42</v>
      </c>
      <c r="HQ46" s="34">
        <v>47</v>
      </c>
      <c r="HR46" s="34">
        <v>49</v>
      </c>
      <c r="HS46" s="34">
        <v>51</v>
      </c>
      <c r="HT46" s="34">
        <v>55</v>
      </c>
      <c r="HU46" s="34" t="s">
        <v>181</v>
      </c>
      <c r="HV46" s="33" t="s">
        <v>184</v>
      </c>
      <c r="HW46" s="33" t="s">
        <v>203</v>
      </c>
      <c r="HX46" s="33" t="s">
        <v>186</v>
      </c>
      <c r="HY46" s="33" t="s">
        <v>214</v>
      </c>
      <c r="HZ46" s="33" t="s">
        <v>208</v>
      </c>
      <c r="IA46" s="33" t="s">
        <v>185</v>
      </c>
      <c r="IB46" s="33" t="s">
        <v>209</v>
      </c>
      <c r="IC46" s="33" t="s">
        <v>210</v>
      </c>
      <c r="ID46" s="33" t="s">
        <v>205</v>
      </c>
      <c r="IE46" s="33" t="s">
        <v>228</v>
      </c>
      <c r="IF46" s="9" t="str">
        <f>HE40&amp;HH46&amp;HI46&amp;HJ46&amp;HI46&amp;HP46&amp;HV46&amp;HI46&amp;HJ46&amp;HI46&amp;HL46&amp;HU46&amp;HI46&amp;HJ46&amp;HI46&amp;HM46&amp;IA46&amp;HI46&amp;HJ46&amp;HI46&amp;HP46&amp;HW46&amp;HI46&amp;HJ46&amp;HI46&amp;HL46&amp;HU46&amp;HI46&amp;HJ46&amp;HI46&amp;HM46&amp;HY46&amp;HI46&amp;HJ46&amp;HI46&amp;HL46&amp;HU46&amp;HI46&amp;HJ46&amp;HI46&amp;HM46&amp;IC46&amp;HI46&amp;HJ46&amp;HI46&amp;HN46&amp;HZ46&amp;HI46&amp;HJ46&amp;HI46&amp;HP46&amp;IB46&amp;HI46&amp;HJ46&amp;HI46&amp;HO46&amp;HZ46&amp;HI46&amp;HJ46&amp;HI46&amp;HP46&amp;IE46&amp;HF40&amp;HH46&amp;HI46&amp;HJ46&amp;HI46&amp;HP46&amp;HV46&amp;HI46&amp;HK46&amp;HI46&amp;HQ46&amp;HU46&amp;HI46&amp;HK46&amp;HI46&amp;HR46&amp;IA46&amp;HI46&amp;HJ46&amp;HI46&amp;HP46&amp;HX46&amp;HI46&amp;HK46&amp;HI46&amp;HS46&amp;HU46&amp;HI46&amp;HK46&amp;HI46&amp;HT46&amp;IA46&amp;HI46&amp;HJ46&amp;HI46&amp;HP46&amp;ID46&amp;HG40</f>
        <v>OR(IF(COUNTIFS(医生!$I$42,"&lt;&gt;")=1,COUNTIFS(医生!$I$33:$I$35,"*"&amp;医生!$I$42&amp;"*",医生!$I$33:$I$35,"&lt;&gt;",医生!$I$33:$I$35,"&lt;&gt;*上午*")+COUNTIFS(医生!$I$36,医生!$I$42)+COUNTIFS(医生!$I$38,医生!$I$42)&gt;0),IF(COUNTIFS(医生!$I$42,"&lt;&gt;")=1,COUNTIFS(医生!$C$47:$C$49,"*"&amp;医生!$I$42&amp;"*")+COUNTIFS(医生!$C$51:$C$55,"*"&amp;医生!$I$42&amp;"*")&gt;0))</v>
      </c>
      <c r="IK46" s="9" t="s">
        <v>176</v>
      </c>
      <c r="IL46" s="6" t="s">
        <v>177</v>
      </c>
      <c r="IM46" s="6" t="s">
        <v>247</v>
      </c>
      <c r="IN46" s="6" t="s">
        <v>231</v>
      </c>
      <c r="IO46" s="6" t="s">
        <v>178</v>
      </c>
      <c r="IP46" s="6">
        <v>33</v>
      </c>
      <c r="IQ46" s="6">
        <v>35</v>
      </c>
      <c r="IR46" s="6">
        <v>37</v>
      </c>
      <c r="IS46" s="6">
        <v>41</v>
      </c>
      <c r="IT46" s="6">
        <v>42</v>
      </c>
      <c r="IU46" s="6">
        <f>IP46+14</f>
        <v>47</v>
      </c>
      <c r="IV46" s="6">
        <f>IQ46+14</f>
        <v>49</v>
      </c>
      <c r="IW46" s="6">
        <f>IR46+14</f>
        <v>51</v>
      </c>
      <c r="IX46" s="6">
        <f>IS46+14</f>
        <v>55</v>
      </c>
      <c r="IY46" s="6" t="s">
        <v>181</v>
      </c>
      <c r="IZ46" s="9" t="s">
        <v>184</v>
      </c>
      <c r="JA46" s="9" t="s">
        <v>185</v>
      </c>
      <c r="JB46" s="9" t="s">
        <v>186</v>
      </c>
      <c r="JC46" s="9" t="s">
        <v>230</v>
      </c>
      <c r="JD46" s="47" t="str">
        <f>IK46&amp;IL46&amp;IN46&amp;IL46&amp;IT46&amp;IZ46&amp;IL46&amp;IO46&amp;IL46&amp;IU46&amp;IY46&amp;IL46&amp;IO46&amp;IL46&amp;IV46&amp;JA46&amp;IL46&amp;IN46&amp;IL46&amp;IT46&amp;JB46&amp;IL46&amp;IO46&amp;IL46&amp;IW46&amp;IY46&amp;IL46&amp;IO46&amp;IL46&amp;IX46&amp;JA46&amp;IL46&amp;IN46&amp;IL46&amp;IT46&amp;JC46</f>
        <v>IF(COUNTIFS(医生!$I$42,"&lt;&gt;")=1,COUNTIFS(医生!$C$47:$C$49,"*"&amp;医生!$I$42&amp;"*")+COUNTIFS(医生!$C$51:$C$55,"*"&amp;医生!$I$42&amp;"*")&lt;1)</v>
      </c>
      <c r="JG46" s="9" t="s">
        <v>176</v>
      </c>
      <c r="JH46" s="6" t="s">
        <v>177</v>
      </c>
      <c r="JI46" s="6" t="s">
        <v>247</v>
      </c>
      <c r="JJ46" s="6" t="s">
        <v>231</v>
      </c>
      <c r="JK46" s="6" t="s">
        <v>178</v>
      </c>
      <c r="JL46" s="6">
        <v>33</v>
      </c>
      <c r="JM46" s="6">
        <v>35</v>
      </c>
      <c r="JN46" s="6">
        <v>37</v>
      </c>
      <c r="JO46" s="6">
        <v>41</v>
      </c>
      <c r="JP46" s="6">
        <v>42</v>
      </c>
      <c r="JQ46" s="6">
        <f>JL46+14</f>
        <v>47</v>
      </c>
      <c r="JR46" s="6">
        <f>JM46+14</f>
        <v>49</v>
      </c>
      <c r="JS46" s="6">
        <f>JN46+14</f>
        <v>51</v>
      </c>
      <c r="JT46" s="6">
        <f>JO46+14</f>
        <v>55</v>
      </c>
      <c r="JU46" s="6" t="s">
        <v>181</v>
      </c>
      <c r="JV46" s="9" t="s">
        <v>184</v>
      </c>
      <c r="JW46" s="9" t="s">
        <v>185</v>
      </c>
      <c r="JX46" s="9" t="s">
        <v>186</v>
      </c>
      <c r="JY46" s="9" t="s">
        <v>230</v>
      </c>
      <c r="JZ46" s="47" t="str">
        <f t="shared" si="28"/>
        <v>IF(COUNTIFS(医生!$H$42,"&lt;&gt;")=1,COUNTIFS(医生!$I$33:$I$35,"*"&amp;医生!$H$42&amp;"*")+COUNTIFS(医生!$I$37:$I$41,"*"&amp;医生!$H$42&amp;"*")&lt;1)</v>
      </c>
    </row>
    <row r="47" spans="1:286" ht="57" x14ac:dyDescent="0.2">
      <c r="E47" s="8"/>
      <c r="DY47" s="33" t="s">
        <v>176</v>
      </c>
      <c r="DZ47" s="34" t="s">
        <v>177</v>
      </c>
      <c r="EA47" s="26" t="s">
        <v>247</v>
      </c>
      <c r="EB47" s="34">
        <v>33</v>
      </c>
      <c r="EC47" s="34">
        <v>35</v>
      </c>
      <c r="ED47" s="34">
        <v>37</v>
      </c>
      <c r="EE47" s="34">
        <v>41</v>
      </c>
      <c r="EF47" s="34" t="s">
        <v>181</v>
      </c>
      <c r="EG47" s="33" t="s">
        <v>203</v>
      </c>
      <c r="EH47" s="33" t="s">
        <v>204</v>
      </c>
      <c r="EI47" s="33" t="s">
        <v>184</v>
      </c>
      <c r="EJ47" s="33" t="s">
        <v>185</v>
      </c>
      <c r="EK47" s="33" t="s">
        <v>205</v>
      </c>
      <c r="EL47" s="35" t="str">
        <f t="shared" si="29"/>
        <v>IF(COUNTIFS(医生!$H$37,"&lt;&gt;")=1,COUNTIFS(医生!$H$33:$H$35,"*"&amp;医生!$H$37&amp;"*",医生!$H$33:$H$35,"&lt;&gt;*下午*")+COUNTIFS(医生!$H$41,"*"&amp;医生!$H$37&amp;"*")&gt;0)</v>
      </c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  <c r="IW47" s="28"/>
      <c r="IX47" s="28"/>
      <c r="IY47" s="28"/>
      <c r="IZ47" s="28"/>
      <c r="JA47" s="28"/>
      <c r="JB47" s="28"/>
      <c r="JC47" s="28"/>
      <c r="JD47" s="28"/>
      <c r="JF47" s="28"/>
      <c r="JG47" s="28"/>
      <c r="JH47" s="28"/>
      <c r="JI47" s="28"/>
      <c r="JJ47" s="28"/>
      <c r="JK47" s="28"/>
      <c r="JL47" s="28"/>
      <c r="JM47" s="28"/>
      <c r="JN47" s="28"/>
      <c r="JO47" s="28"/>
      <c r="JP47" s="28"/>
      <c r="JQ47" s="28"/>
      <c r="JR47" s="28"/>
      <c r="JS47" s="28"/>
      <c r="JT47" s="28"/>
      <c r="JU47" s="28"/>
      <c r="JV47" s="28"/>
      <c r="JW47" s="28"/>
      <c r="JX47" s="28"/>
      <c r="JY47" s="28"/>
      <c r="JZ47" s="28"/>
    </row>
    <row r="48" spans="1:286" ht="142.5" x14ac:dyDescent="0.2">
      <c r="E48" s="8"/>
      <c r="I48" s="5">
        <v>4</v>
      </c>
      <c r="J48" s="6" t="s">
        <v>175</v>
      </c>
      <c r="K48" s="9" t="s">
        <v>176</v>
      </c>
      <c r="L48" s="6" t="s">
        <v>177</v>
      </c>
      <c r="M48" s="6" t="s">
        <v>178</v>
      </c>
      <c r="N48" s="26">
        <v>47</v>
      </c>
      <c r="O48" s="26">
        <v>47</v>
      </c>
      <c r="P48" s="26">
        <v>49</v>
      </c>
      <c r="Q48" s="26">
        <v>51</v>
      </c>
      <c r="R48" s="26">
        <v>52</v>
      </c>
      <c r="S48" s="26">
        <v>55</v>
      </c>
      <c r="T48" s="26">
        <v>56</v>
      </c>
      <c r="U48" s="6" t="s">
        <v>179</v>
      </c>
      <c r="V48" s="6" t="s">
        <v>180</v>
      </c>
      <c r="W48" s="6" t="s">
        <v>181</v>
      </c>
      <c r="X48" s="9" t="s">
        <v>182</v>
      </c>
      <c r="Y48" s="9" t="s">
        <v>183</v>
      </c>
      <c r="Z48" s="9" t="s">
        <v>184</v>
      </c>
      <c r="AA48" s="9" t="s">
        <v>185</v>
      </c>
      <c r="AB48" s="9" t="s">
        <v>186</v>
      </c>
      <c r="AC48" s="9" t="s">
        <v>187</v>
      </c>
      <c r="AD48" s="9" t="s">
        <v>188</v>
      </c>
      <c r="AE48" s="9" t="s">
        <v>189</v>
      </c>
      <c r="AF48" s="9" t="s">
        <v>190</v>
      </c>
      <c r="AG48" s="9" t="s">
        <v>191</v>
      </c>
      <c r="AH48" s="9" t="s">
        <v>192</v>
      </c>
      <c r="AI48" s="9" t="s">
        <v>193</v>
      </c>
      <c r="AJ48" s="9" t="s">
        <v>194</v>
      </c>
      <c r="AK48" s="9" t="s">
        <v>195</v>
      </c>
      <c r="AL48" s="9" t="s">
        <v>196</v>
      </c>
      <c r="AM48" s="9" t="s">
        <v>197</v>
      </c>
      <c r="AN48" s="9" t="s">
        <v>198</v>
      </c>
      <c r="AO48" s="9" t="s">
        <v>199</v>
      </c>
      <c r="AP48" s="19" t="str">
        <f>J48&amp;K48&amp;L48&amp;M48&amp;L48&amp;N48&amp;X48&amp;M48&amp;L48&amp;N48&amp;Z48&amp;L48&amp;M48&amp;L48&amp;O48&amp;W48&amp;L48&amp;M48&amp;L48&amp;P48&amp;AA48&amp;L48&amp;M48&amp;L48&amp;N48&amp;AB48&amp;L48&amp;M48&amp;L48&amp;Q48&amp;W48&amp;L48&amp;M48&amp;L48&amp;R48&amp;AA48&amp;L48&amp;M48&amp;L48&amp;N48&amp;AB48&amp;L48&amp;M48&amp;L48&amp;S48&amp;W48&amp;L48&amp;M48&amp;L48&amp;T48&amp;AA48&amp;L48&amp;M48&amp;L48&amp;N48&amp;AC48&amp;U48&amp;K48&amp;L48&amp;M48&amp;L48&amp;N48&amp;AD48&amp;L48&amp;M48&amp;L48&amp;O48&amp;W48&amp;L48&amp;M48&amp;L48&amp;P48&amp;AF48&amp;L48&amp;M48&amp;L48&amp;N48&amp;AG48&amp;L48&amp;M48&amp;L48&amp;N48&amp;AJ48&amp;AL48&amp;L48&amp;M48&amp;L48&amp;Q48&amp;AF48&amp;L48&amp;M48&amp;L48&amp;N48&amp;AG48&amp;L48&amp;M48&amp;L48&amp;N48&amp;AJ48&amp;AL48&amp;L48&amp;M48&amp;L48&amp;S48&amp;AF48&amp;L48&amp;M48&amp;L48&amp;N48&amp;AG48&amp;L48&amp;M48&amp;L48&amp;N48&amp;AJ48&amp;AN48&amp;U48&amp;K48&amp;L48&amp;M48&amp;L48&amp;N48&amp;AD48&amp;L48&amp;M48&amp;L48&amp;O48&amp;W48&amp;L48&amp;M48&amp;L48&amp;P48&amp;AF48&amp;L48&amp;M48&amp;L48&amp;N48&amp;AG48&amp;L48&amp;M48&amp;L48&amp;N48&amp;AJ48&amp;AL48&amp;L48&amp;M48&amp;L48&amp;Q48&amp;AF48&amp;L48&amp;M48&amp;L48&amp;N48&amp;AG48&amp;L48&amp;M48&amp;L48&amp;N48&amp;AJ48&amp;AL48&amp;L48&amp;M48&amp;L48&amp;S48&amp;AF48&amp;L48&amp;M48&amp;L48&amp;N48&amp;AG48&amp;L48&amp;M48&amp;L48&amp;N48&amp;AJ48&amp;AN48&amp;U48&amp;K48&amp;L48&amp;M48&amp;L48&amp;N48&amp;AE48&amp;L48&amp;M48&amp;L48&amp;O48&amp;W48&amp;L48&amp;M48&amp;L48&amp;P48&amp;AF48&amp;L48&amp;M48&amp;L48&amp;N48&amp;AG48&amp;L48&amp;M48&amp;L48&amp;N48&amp;AJ48&amp;AL48&amp;L48&amp;M48&amp;L48&amp;R48&amp;AF48&amp;L48&amp;M48&amp;L48&amp;N48&amp;AG48&amp;L48&amp;M48&amp;L48&amp;N48&amp;AJ48&amp;AL48&amp;L48&amp;M48&amp;L48&amp;S48&amp;AF48&amp;L48&amp;M48&amp;L48&amp;N48&amp;AG48&amp;L48&amp;M48&amp;L48&amp;N48&amp;AK48&amp;L48&amp;M48&amp;L48&amp;S48&amp;Y48&amp;K48&amp;L48&amp;M48&amp;L48&amp;S48&amp;AO48&amp;L48&amp;M48&amp;L48&amp;S48&amp;AH48&amp;L48&amp;M48&amp;L48&amp;S48&amp;AI48&amp;L48&amp;M48&amp;L48&amp;N48&amp;AG48&amp;L48&amp;M48&amp;L48&amp;N48&amp;AM48&amp;AL48&amp;L48&amp;M48&amp;L48&amp;T48&amp;AF48&amp;L48&amp;M48&amp;L48&amp;N48&amp;AG48&amp;L48&amp;M48&amp;L48&amp;N48&amp;AJ48&amp;AN48&amp;V48</f>
        <v>OR(IF(COUNTIFS(医生!$C$47,"&lt;&gt;*午*",医生!$C$47,"&lt;&gt;")=1,COUNTIFS(医生!$C$47:$C$49,"*"&amp;医生!$C$47&amp;"*")+COUNTIFS(医生!$C$51:$C$52,"*"&amp;医生!$C$47&amp;"*")+COUNTIFS(医生!$C$55:$C$56,"*"&amp;医生!$C$47&amp;"*")&gt;1),IF(COUNTIFS(医生!$C$47,"*"&amp;"上午"&amp;"*")=1,COUNTIFS(医生!$C$47:$C$49,"*"&amp;LEFT(医生!$C$47,FIND("午",医生!$C$47)-3)&amp;"*")+COUNTIFS(医生!$C$51,"*"&amp;LEFT(医生!$C$47,FIND("午",医生!$C$47)-3)&amp;"*")+COUNTIFS(医生!$C$55,"*"&amp;LEFT(医生!$C$47,FIND("午",医生!$C$47)-3)&amp;"*")&gt;1),IF(COUNTIFS(医生!$C$47,"*"&amp;"上午"&amp;"*")=1,COUNTIFS(医生!$C$47:$C$49,"*"&amp;LEFT(医生!$C$47,FIND("午",医生!$C$47)-3)&amp;"*")+COUNTIFS(医生!$C$51,"*"&amp;LEFT(医生!$C$47,FIND("午",医生!$C$47)-3)&amp;"*")+COUNTIFS(医生!$C$55,"*"&amp;LEFT(医生!$C$47,FIND("午",医生!$C$47)-3)&amp;"*")&gt;1),IF(COUNTIFS(医生!$C$47,"*"&amp;"下午"&amp;"*")=1,COUNTIFS(医生!$C$47:$C$49,"*"&amp;LEFT(医生!$C$47,FIND("午",医生!$C$47)-3)&amp;"*")+COUNTIFS(医生!$C$52,"*"&amp;LEFT(医生!$C$47,FIND("午",医生!$C$47)-3)&amp;"*")+COUNTIFS(医生!$C$55,"*"&amp;LEFT(医生!$C$47,FIND("午",医生!$C$47)-3)&amp;"*",医生!$C$55,"&lt;&gt;*午*")+IF(COUNTIFS(医生!$C$55,"*"&amp;"午"&amp;"*"),IF(LEFT(医生!$C$55,FIND("+",医生!$C$55)-1)=LEFT(医生!$C$47,FIND("午",医生!$C$47)-3),1,0),0)+COUNTIFS(医生!$C$56,"*"&amp;LEFT(医生!$C$47,FIND("午",医生!$C$47)-3)&amp;"*")&gt;1))</v>
      </c>
      <c r="AR48" s="4">
        <v>4</v>
      </c>
      <c r="AS48" s="6" t="s">
        <v>175</v>
      </c>
      <c r="AT48" s="9" t="s">
        <v>176</v>
      </c>
      <c r="AU48" s="6" t="s">
        <v>177</v>
      </c>
      <c r="AV48" s="6" t="s">
        <v>178</v>
      </c>
      <c r="AW48" s="26">
        <v>48</v>
      </c>
      <c r="AX48" s="26">
        <v>47</v>
      </c>
      <c r="AY48" s="26">
        <v>49</v>
      </c>
      <c r="AZ48" s="26">
        <v>51</v>
      </c>
      <c r="BA48" s="26">
        <v>52</v>
      </c>
      <c r="BB48" s="26">
        <v>55</v>
      </c>
      <c r="BC48" s="26">
        <v>56</v>
      </c>
      <c r="BD48" s="6" t="s">
        <v>179</v>
      </c>
      <c r="BE48" s="6" t="s">
        <v>180</v>
      </c>
      <c r="BF48" s="6" t="s">
        <v>181</v>
      </c>
      <c r="BG48" s="9" t="s">
        <v>182</v>
      </c>
      <c r="BH48" s="9" t="s">
        <v>183</v>
      </c>
      <c r="BI48" s="9" t="s">
        <v>184</v>
      </c>
      <c r="BJ48" s="9" t="s">
        <v>185</v>
      </c>
      <c r="BK48" s="9" t="s">
        <v>186</v>
      </c>
      <c r="BL48" s="9" t="s">
        <v>187</v>
      </c>
      <c r="BM48" s="9" t="s">
        <v>188</v>
      </c>
      <c r="BN48" s="9" t="s">
        <v>189</v>
      </c>
      <c r="BO48" s="9" t="s">
        <v>190</v>
      </c>
      <c r="BP48" s="9" t="s">
        <v>191</v>
      </c>
      <c r="BQ48" s="9" t="s">
        <v>192</v>
      </c>
      <c r="BR48" s="9" t="s">
        <v>193</v>
      </c>
      <c r="BS48" s="9" t="s">
        <v>194</v>
      </c>
      <c r="BT48" s="9" t="s">
        <v>195</v>
      </c>
      <c r="BU48" s="9" t="s">
        <v>196</v>
      </c>
      <c r="BV48" s="9" t="s">
        <v>197</v>
      </c>
      <c r="BW48" s="9" t="s">
        <v>198</v>
      </c>
      <c r="BX48" s="9" t="s">
        <v>199</v>
      </c>
      <c r="BY48" s="29" t="str">
        <f>AS48&amp;AT48&amp;AU48&amp;AV48&amp;AU48&amp;AW48&amp;BG48&amp;AV48&amp;AU48&amp;AW48&amp;BI48&amp;AU48&amp;AV48&amp;AU48&amp;AX48&amp;BF48&amp;AU48&amp;AV48&amp;AU48&amp;AY48&amp;BJ48&amp;AU48&amp;AV48&amp;AU48&amp;AW48&amp;BK48&amp;AU48&amp;AV48&amp;AU48&amp;AZ48&amp;BF48&amp;AU48&amp;AV48&amp;AU48&amp;BA48&amp;BJ48&amp;AU48&amp;AV48&amp;AU48&amp;AW48&amp;BK48&amp;AU48&amp;AV48&amp;AU48&amp;BB48&amp;BF48&amp;AU48&amp;AV48&amp;AU48&amp;BC48&amp;BJ48&amp;AU48&amp;AV48&amp;AU48&amp;AW48&amp;BL48&amp;BD48&amp;AT48&amp;AU48&amp;AV48&amp;AU48&amp;AW48&amp;BM48&amp;AU48&amp;AV48&amp;AU48&amp;AX48&amp;BF48&amp;AU48&amp;AV48&amp;AU48&amp;AY48&amp;BO48&amp;AU48&amp;AV48&amp;AU48&amp;AW48&amp;BP48&amp;AU48&amp;AV48&amp;AU48&amp;AW48&amp;BS48&amp;BU48&amp;AU48&amp;AV48&amp;AU48&amp;AZ48&amp;BO48&amp;AU48&amp;AV48&amp;AU48&amp;AW48&amp;BP48&amp;AU48&amp;AV48&amp;AU48&amp;AW48&amp;BS48&amp;BU48&amp;AU48&amp;AV48&amp;AU48&amp;BB48&amp;BO48&amp;AU48&amp;AV48&amp;AU48&amp;AW48&amp;BP48&amp;AU48&amp;AV48&amp;AU48&amp;AW48&amp;BS48&amp;BW48&amp;BD48&amp;AT48&amp;AU48&amp;AV48&amp;AU48&amp;AW48&amp;BM48&amp;AU48&amp;AV48&amp;AU48&amp;AX48&amp;BF48&amp;AU48&amp;AV48&amp;AU48&amp;AY48&amp;BO48&amp;AU48&amp;AV48&amp;AU48&amp;AW48&amp;BP48&amp;AU48&amp;AV48&amp;AU48&amp;AW48&amp;BS48&amp;BU48&amp;AU48&amp;AV48&amp;AU48&amp;AZ48&amp;BO48&amp;AU48&amp;AV48&amp;AU48&amp;AW48&amp;BP48&amp;AU48&amp;AV48&amp;AU48&amp;AW48&amp;BS48&amp;BU48&amp;AU48&amp;AV48&amp;AU48&amp;BB48&amp;BO48&amp;AU48&amp;AV48&amp;AU48&amp;AW48&amp;BP48&amp;AU48&amp;AV48&amp;AU48&amp;AW48&amp;BS48&amp;BW48&amp;BD48&amp;AT48&amp;AU48&amp;AV48&amp;AU48&amp;AW48&amp;BN48&amp;AU48&amp;AV48&amp;AU48&amp;AX48&amp;BF48&amp;AU48&amp;AV48&amp;AU48&amp;AY48&amp;BO48&amp;AU48&amp;AV48&amp;AU48&amp;AW48&amp;BP48&amp;AU48&amp;AV48&amp;AU48&amp;AW48&amp;BS48&amp;BU48&amp;AU48&amp;AV48&amp;AU48&amp;BA48&amp;BO48&amp;AU48&amp;AV48&amp;AU48&amp;AW48&amp;BP48&amp;AU48&amp;AV48&amp;AU48&amp;AW48&amp;BS48&amp;BU48&amp;AU48&amp;AV48&amp;AU48&amp;BB48&amp;BO48&amp;AU48&amp;AV48&amp;AU48&amp;AW48&amp;BP48&amp;AU48&amp;AV48&amp;AU48&amp;AW48&amp;BT48&amp;AU48&amp;AV48&amp;AU48&amp;BB48&amp;BH48&amp;AT48&amp;AU48&amp;AV48&amp;AU48&amp;BB48&amp;BX48&amp;AU48&amp;AV48&amp;AU48&amp;BB48&amp;BQ48&amp;AU48&amp;AV48&amp;AU48&amp;BB48&amp;BR48&amp;AU48&amp;AV48&amp;AU48&amp;AW48&amp;BP48&amp;AU48&amp;AV48&amp;AU48&amp;AW48&amp;BV48&amp;BU48&amp;AU48&amp;AV48&amp;AU48&amp;BC48&amp;BO48&amp;AU48&amp;AV48&amp;AU48&amp;AW48&amp;BP48&amp;AU48&amp;AV48&amp;AU48&amp;AW48&amp;BS48&amp;BW48&amp;BE48</f>
        <v>OR(IF(COUNTIFS(医生!$C$48,"&lt;&gt;*午*",医生!$C$48,"&lt;&gt;")=1,COUNTIFS(医生!$C$47:$C$49,"*"&amp;医生!$C$48&amp;"*")+COUNTIFS(医生!$C$51:$C$52,"*"&amp;医生!$C$48&amp;"*")+COUNTIFS(医生!$C$55:$C$56,"*"&amp;医生!$C$48&amp;"*")&gt;1),IF(COUNTIFS(医生!$C$48,"*"&amp;"上午"&amp;"*")=1,COUNTIFS(医生!$C$47:$C$49,"*"&amp;LEFT(医生!$C$48,FIND("午",医生!$C$48)-3)&amp;"*")+COUNTIFS(医生!$C$51,"*"&amp;LEFT(医生!$C$48,FIND("午",医生!$C$48)-3)&amp;"*")+COUNTIFS(医生!$C$55,"*"&amp;LEFT(医生!$C$48,FIND("午",医生!$C$48)-3)&amp;"*")&gt;1),IF(COUNTIFS(医生!$C$48,"*"&amp;"上午"&amp;"*")=1,COUNTIFS(医生!$C$47:$C$49,"*"&amp;LEFT(医生!$C$48,FIND("午",医生!$C$48)-3)&amp;"*")+COUNTIFS(医生!$C$51,"*"&amp;LEFT(医生!$C$48,FIND("午",医生!$C$48)-3)&amp;"*")+COUNTIFS(医生!$C$55,"*"&amp;LEFT(医生!$C$48,FIND("午",医生!$C$48)-3)&amp;"*")&gt;1),IF(COUNTIFS(医生!$C$48,"*"&amp;"下午"&amp;"*")=1,COUNTIFS(医生!$C$47:$C$49,"*"&amp;LEFT(医生!$C$48,FIND("午",医生!$C$48)-3)&amp;"*")+COUNTIFS(医生!$C$52,"*"&amp;LEFT(医生!$C$48,FIND("午",医生!$C$48)-3)&amp;"*")+COUNTIFS(医生!$C$55,"*"&amp;LEFT(医生!$C$48,FIND("午",医生!$C$48)-3)&amp;"*",医生!$C$55,"&lt;&gt;*午*")+IF(COUNTIFS(医生!$C$55,"*"&amp;"午"&amp;"*"),IF(LEFT(医生!$C$55,FIND("+",医生!$C$55)-1)=LEFT(医生!$C$48,FIND("午",医生!$C$48)-3),1,0),0)+COUNTIFS(医生!$C$56,"*"&amp;LEFT(医生!$C$48,FIND("午",医生!$C$48)-3)&amp;"*")&gt;1))</v>
      </c>
      <c r="CA48" s="4">
        <v>4</v>
      </c>
      <c r="CB48" s="6" t="s">
        <v>175</v>
      </c>
      <c r="CC48" s="9" t="s">
        <v>176</v>
      </c>
      <c r="CD48" s="6" t="s">
        <v>177</v>
      </c>
      <c r="CE48" s="6" t="s">
        <v>178</v>
      </c>
      <c r="CF48" s="26">
        <v>49</v>
      </c>
      <c r="CG48" s="26">
        <v>47</v>
      </c>
      <c r="CH48" s="26">
        <v>49</v>
      </c>
      <c r="CI48" s="26">
        <v>51</v>
      </c>
      <c r="CJ48" s="26">
        <v>52</v>
      </c>
      <c r="CK48" s="26">
        <v>55</v>
      </c>
      <c r="CL48" s="26">
        <v>56</v>
      </c>
      <c r="CM48" s="6" t="s">
        <v>179</v>
      </c>
      <c r="CN48" s="6" t="s">
        <v>180</v>
      </c>
      <c r="CO48" s="6" t="s">
        <v>181</v>
      </c>
      <c r="CP48" s="9" t="s">
        <v>182</v>
      </c>
      <c r="CQ48" s="9" t="s">
        <v>183</v>
      </c>
      <c r="CR48" s="9" t="s">
        <v>184</v>
      </c>
      <c r="CS48" s="9" t="s">
        <v>185</v>
      </c>
      <c r="CT48" s="9" t="s">
        <v>186</v>
      </c>
      <c r="CU48" s="9" t="s">
        <v>187</v>
      </c>
      <c r="CV48" s="9" t="s">
        <v>188</v>
      </c>
      <c r="CW48" s="9" t="s">
        <v>189</v>
      </c>
      <c r="CX48" s="9" t="s">
        <v>190</v>
      </c>
      <c r="CY48" s="9" t="s">
        <v>191</v>
      </c>
      <c r="CZ48" s="9" t="s">
        <v>192</v>
      </c>
      <c r="DA48" s="9" t="s">
        <v>193</v>
      </c>
      <c r="DB48" s="9" t="s">
        <v>194</v>
      </c>
      <c r="DC48" s="9" t="s">
        <v>195</v>
      </c>
      <c r="DD48" s="9" t="s">
        <v>196</v>
      </c>
      <c r="DE48" s="9" t="s">
        <v>197</v>
      </c>
      <c r="DF48" s="9" t="s">
        <v>198</v>
      </c>
      <c r="DG48" s="9" t="s">
        <v>199</v>
      </c>
      <c r="DH48" s="30" t="str">
        <f>CB48&amp;CC48&amp;CD48&amp;CE48&amp;CD48&amp;CF48&amp;CP48&amp;CE48&amp;CD48&amp;CF48&amp;CR48&amp;CD48&amp;CE48&amp;CD48&amp;CG48&amp;CO48&amp;CD48&amp;CE48&amp;CD48&amp;CH48&amp;CS48&amp;CD48&amp;CE48&amp;CD48&amp;CF48&amp;CT48&amp;CD48&amp;CE48&amp;CD48&amp;CI48&amp;CO48&amp;CD48&amp;CE48&amp;CD48&amp;CJ48&amp;CS48&amp;CD48&amp;CE48&amp;CD48&amp;CF48&amp;CT48&amp;CD48&amp;CE48&amp;CD48&amp;CK48&amp;CO48&amp;CD48&amp;CE48&amp;CD48&amp;CL48&amp;CS48&amp;CD48&amp;CE48&amp;CD48&amp;CF48&amp;CU48&amp;CM48&amp;CC48&amp;CD48&amp;CE48&amp;CD48&amp;CF48&amp;CV48&amp;CD48&amp;CE48&amp;CD48&amp;CG48&amp;CO48&amp;CD48&amp;CE48&amp;CD48&amp;CH48&amp;CX48&amp;CD48&amp;CE48&amp;CD48&amp;CF48&amp;CY48&amp;CD48&amp;CE48&amp;CD48&amp;CF48&amp;DB48&amp;DD48&amp;CD48&amp;CE48&amp;CD48&amp;CI48&amp;CX48&amp;CD48&amp;CE48&amp;CD48&amp;CF48&amp;CY48&amp;CD48&amp;CE48&amp;CD48&amp;CF48&amp;DB48&amp;DD48&amp;CD48&amp;CE48&amp;CD48&amp;CK48&amp;CX48&amp;CD48&amp;CE48&amp;CD48&amp;CF48&amp;CY48&amp;CD48&amp;CE48&amp;CD48&amp;CF48&amp;DB48&amp;DF48&amp;CM48&amp;CC48&amp;CD48&amp;CE48&amp;CD48&amp;CF48&amp;CV48&amp;CD48&amp;CE48&amp;CD48&amp;CG48&amp;CO48&amp;CD48&amp;CE48&amp;CD48&amp;CH48&amp;CX48&amp;CD48&amp;CE48&amp;CD48&amp;CF48&amp;CY48&amp;CD48&amp;CE48&amp;CD48&amp;CF48&amp;DB48&amp;DD48&amp;CD48&amp;CE48&amp;CD48&amp;CI48&amp;CX48&amp;CD48&amp;CE48&amp;CD48&amp;CF48&amp;CY48&amp;CD48&amp;CE48&amp;CD48&amp;CF48&amp;DB48&amp;DD48&amp;CD48&amp;CE48&amp;CD48&amp;CK48&amp;CX48&amp;CD48&amp;CE48&amp;CD48&amp;CF48&amp;CY48&amp;CD48&amp;CE48&amp;CD48&amp;CF48&amp;DB48&amp;DF48&amp;CM48&amp;CC48&amp;CD48&amp;CE48&amp;CD48&amp;CF48&amp;CW48&amp;CD48&amp;CE48&amp;CD48&amp;CG48&amp;CO48&amp;CD48&amp;CE48&amp;CD48&amp;CH48&amp;CX48&amp;CD48&amp;CE48&amp;CD48&amp;CF48&amp;CY48&amp;CD48&amp;CE48&amp;CD48&amp;CF48&amp;DB48&amp;DD48&amp;CD48&amp;CE48&amp;CD48&amp;CJ48&amp;CX48&amp;CD48&amp;CE48&amp;CD48&amp;CF48&amp;CY48&amp;CD48&amp;CE48&amp;CD48&amp;CF48&amp;DB48&amp;DD48&amp;CD48&amp;CE48&amp;CD48&amp;CK48&amp;CX48&amp;CD48&amp;CE48&amp;CD48&amp;CF48&amp;CY48&amp;CD48&amp;CE48&amp;CD48&amp;CF48&amp;DC48&amp;CD48&amp;CE48&amp;CD48&amp;CK48&amp;CQ48&amp;CC48&amp;CD48&amp;CE48&amp;CD48&amp;CK48&amp;DG48&amp;CD48&amp;CE48&amp;CD48&amp;CK48&amp;CZ48&amp;CD48&amp;CE48&amp;CD48&amp;CK48&amp;DA48&amp;CD48&amp;CE48&amp;CD48&amp;CF48&amp;CY48&amp;CD48&amp;CE48&amp;CD48&amp;CF48&amp;DE48&amp;DD48&amp;CD48&amp;CE48&amp;CD48&amp;CL48&amp;CX48&amp;CD48&amp;CE48&amp;CD48&amp;CF48&amp;CY48&amp;CD48&amp;CE48&amp;CD48&amp;CF48&amp;DB48&amp;DF48&amp;CN48</f>
        <v>OR(IF(COUNTIFS(医生!$C$49,"&lt;&gt;*午*",医生!$C$49,"&lt;&gt;")=1,COUNTIFS(医生!$C$47:$C$49,"*"&amp;医生!$C$49&amp;"*")+COUNTIFS(医生!$C$51:$C$52,"*"&amp;医生!$C$49&amp;"*")+COUNTIFS(医生!$C$55:$C$56,"*"&amp;医生!$C$49&amp;"*")&gt;1),IF(COUNTIFS(医生!$C$49,"*"&amp;"上午"&amp;"*")=1,COUNTIFS(医生!$C$47:$C$49,"*"&amp;LEFT(医生!$C$49,FIND("午",医生!$C$49)-3)&amp;"*")+COUNTIFS(医生!$C$51,"*"&amp;LEFT(医生!$C$49,FIND("午",医生!$C$49)-3)&amp;"*")+COUNTIFS(医生!$C$55,"*"&amp;LEFT(医生!$C$49,FIND("午",医生!$C$49)-3)&amp;"*")&gt;1),IF(COUNTIFS(医生!$C$49,"*"&amp;"上午"&amp;"*")=1,COUNTIFS(医生!$C$47:$C$49,"*"&amp;LEFT(医生!$C$49,FIND("午",医生!$C$49)-3)&amp;"*")+COUNTIFS(医生!$C$51,"*"&amp;LEFT(医生!$C$49,FIND("午",医生!$C$49)-3)&amp;"*")+COUNTIFS(医生!$C$55,"*"&amp;LEFT(医生!$C$49,FIND("午",医生!$C$49)-3)&amp;"*")&gt;1),IF(COUNTIFS(医生!$C$49,"*"&amp;"下午"&amp;"*")=1,COUNTIFS(医生!$C$47:$C$49,"*"&amp;LEFT(医生!$C$49,FIND("午",医生!$C$49)-3)&amp;"*")+COUNTIFS(医生!$C$52,"*"&amp;LEFT(医生!$C$49,FIND("午",医生!$C$49)-3)&amp;"*")+COUNTIFS(医生!$C$55,"*"&amp;LEFT(医生!$C$49,FIND("午",医生!$C$49)-3)&amp;"*",医生!$C$55,"&lt;&gt;*午*")+IF(COUNTIFS(医生!$C$55,"*"&amp;"午"&amp;"*"),IF(LEFT(医生!$C$55,FIND("+",医生!$C$55)-1)=LEFT(医生!$C$49,FIND("午",医生!$C$49)-3),1,0),0)+COUNTIFS(医生!$C$56,"*"&amp;LEFT(医生!$C$49,FIND("午",医生!$C$49)-3)&amp;"*")&gt;1))</v>
      </c>
      <c r="DJ48" s="31" t="s">
        <v>9</v>
      </c>
      <c r="DK48" s="9" t="s">
        <v>200</v>
      </c>
      <c r="DL48" s="9" t="s">
        <v>201</v>
      </c>
      <c r="DM48" s="6" t="s">
        <v>177</v>
      </c>
      <c r="DN48" s="26" t="s">
        <v>178</v>
      </c>
      <c r="DO48" s="26">
        <v>50</v>
      </c>
      <c r="DP48" s="26">
        <v>56</v>
      </c>
      <c r="DQ48" s="6" t="s">
        <v>179</v>
      </c>
      <c r="DR48" s="6" t="s">
        <v>202</v>
      </c>
      <c r="DS48" s="32" t="str">
        <f>DK48&amp;DM48&amp;DN48&amp;DM48&amp;DP48&amp;DQ48&amp;DL48&amp;DM48&amp;DN48&amp;DM48&amp;DO48&amp;DR48</f>
        <v>COUNTIFS(医生!$C$56,医生!$C$50)&gt;0</v>
      </c>
      <c r="DY48" s="33" t="s">
        <v>176</v>
      </c>
      <c r="DZ48" s="34" t="s">
        <v>177</v>
      </c>
      <c r="EA48" s="26" t="s">
        <v>231</v>
      </c>
      <c r="EB48" s="34">
        <v>33</v>
      </c>
      <c r="EC48" s="34">
        <v>35</v>
      </c>
      <c r="ED48" s="34">
        <v>37</v>
      </c>
      <c r="EE48" s="34">
        <v>41</v>
      </c>
      <c r="EF48" s="34" t="s">
        <v>181</v>
      </c>
      <c r="EG48" s="33" t="s">
        <v>203</v>
      </c>
      <c r="EH48" s="33" t="s">
        <v>204</v>
      </c>
      <c r="EI48" s="33" t="s">
        <v>184</v>
      </c>
      <c r="EJ48" s="33" t="s">
        <v>185</v>
      </c>
      <c r="EK48" s="33" t="s">
        <v>205</v>
      </c>
      <c r="EL48" s="35" t="str">
        <f t="shared" si="29"/>
        <v>IF(COUNTIFS(医生!$I$37,"&lt;&gt;")=1,COUNTIFS(医生!$I$33:$I$35,"*"&amp;医生!$I$37&amp;"*",医生!$I$33:$I$35,"&lt;&gt;*下午*")+COUNTIFS(医生!$I$41,"*"&amp;医生!$I$37&amp;"*")&gt;0)</v>
      </c>
      <c r="ER48" s="25" t="s">
        <v>206</v>
      </c>
      <c r="ES48" s="9" t="s">
        <v>176</v>
      </c>
      <c r="ET48" s="6" t="s">
        <v>177</v>
      </c>
      <c r="EU48" s="6" t="s">
        <v>178</v>
      </c>
      <c r="EV48" s="6">
        <v>47</v>
      </c>
      <c r="EW48" s="6">
        <v>49</v>
      </c>
      <c r="EX48" s="6">
        <v>52</v>
      </c>
      <c r="EY48" s="6">
        <v>55</v>
      </c>
      <c r="EZ48" s="6">
        <v>56</v>
      </c>
      <c r="FA48" s="6" t="s">
        <v>181</v>
      </c>
      <c r="FB48" s="9" t="s">
        <v>183</v>
      </c>
      <c r="FC48" s="9" t="s">
        <v>184</v>
      </c>
      <c r="FD48" s="9" t="s">
        <v>207</v>
      </c>
      <c r="FE48" s="9" t="s">
        <v>203</v>
      </c>
      <c r="FF48" s="9" t="s">
        <v>208</v>
      </c>
      <c r="FG48" s="9" t="s">
        <v>185</v>
      </c>
      <c r="FH48" s="9" t="s">
        <v>209</v>
      </c>
      <c r="FI48" s="9" t="s">
        <v>210</v>
      </c>
      <c r="FJ48" s="9" t="s">
        <v>190</v>
      </c>
      <c r="FK48" s="9" t="s">
        <v>192</v>
      </c>
      <c r="FL48" s="9" t="s">
        <v>211</v>
      </c>
      <c r="FM48" s="36" t="str">
        <f>ES48&amp;ET48&amp;EU48&amp;ET48&amp;EX48&amp;FC48&amp;ET48&amp;EU48&amp;ET48&amp;EV48&amp;FA48&amp;ET48&amp;EU48&amp;ET48&amp;EW48&amp;FG48&amp;ET48&amp;EU48&amp;ET48&amp;EX48&amp;FE48&amp;ET48&amp;EU48&amp;ET48&amp;EV48&amp;FA48&amp;ET48&amp;EU48&amp;ET48&amp;EW48&amp;FI48&amp;ET48&amp;EU48&amp;ET48&amp;EZ48&amp;FF48&amp;ET48&amp;EU48&amp;ET48&amp;EX48&amp;FH48&amp;ET48&amp;EU48&amp;ET48&amp;EY48&amp;FG48&amp;ET48&amp;EU48&amp;ET48&amp;EX48&amp;FE48&amp;ET48&amp;EU48&amp;ET48&amp;EY48&amp;FB48&amp;ES48&amp;ET48&amp;EU48&amp;ET48&amp;EY48&amp;FD48&amp;ET48&amp;EU48&amp;ET48&amp;EX48&amp;FJ48&amp;ET48&amp;EU48&amp;ET48&amp;EY48&amp;FK48&amp;ET48&amp;EU48&amp;ET48&amp;EY48&amp;FL48</f>
        <v>IF(COUNTIFS(医生!$C$52,"&lt;&gt;")=1,COUNTIFS(医生!$C$47:$C$49,"*"&amp;医生!$C$52&amp;"*",医生!$C$47:$C$49,"&lt;&gt;*上午*")+COUNTIFS(医生!$C$56,医生!$C$52)+COUNTIFS(医生!$C$55,"*"&amp;医生!$C$52&amp;"*",医生!$C$55,"&lt;&gt;*午*")+IF(COUNTIFS(医生!$C$55,"*"&amp;"午"&amp;"*"),COUNTIFS(医生!$C$52,"*"&amp;LEFT(医生!$C$55,FIND("+",医生!$C$55)-1)&amp;"*"))&gt;0)</v>
      </c>
      <c r="FQ48" s="25" t="s">
        <v>212</v>
      </c>
      <c r="FR48" s="37" t="s">
        <v>175</v>
      </c>
      <c r="FS48" s="22" t="s">
        <v>176</v>
      </c>
      <c r="FT48" s="38" t="s">
        <v>177</v>
      </c>
      <c r="FU48" s="38" t="s">
        <v>178</v>
      </c>
      <c r="FV48" s="38">
        <v>47</v>
      </c>
      <c r="FW48" s="38">
        <v>49</v>
      </c>
      <c r="FX48" s="38">
        <v>51</v>
      </c>
      <c r="FY48" s="38">
        <v>52</v>
      </c>
      <c r="FZ48" s="38">
        <v>55</v>
      </c>
      <c r="GA48" s="38" t="s">
        <v>179</v>
      </c>
      <c r="GB48" s="38" t="s">
        <v>180</v>
      </c>
      <c r="GC48" s="38" t="s">
        <v>181</v>
      </c>
      <c r="GD48" s="22" t="s">
        <v>213</v>
      </c>
      <c r="GE48" s="22" t="s">
        <v>214</v>
      </c>
      <c r="GF48" s="22" t="s">
        <v>208</v>
      </c>
      <c r="GG48" s="22" t="s">
        <v>215</v>
      </c>
      <c r="GH48" s="22" t="s">
        <v>216</v>
      </c>
      <c r="GI48" s="22" t="s">
        <v>217</v>
      </c>
      <c r="GJ48" s="22" t="s">
        <v>218</v>
      </c>
      <c r="GK48" s="22" t="s">
        <v>185</v>
      </c>
      <c r="GL48" s="22" t="s">
        <v>186</v>
      </c>
      <c r="GM48" s="22" t="s">
        <v>219</v>
      </c>
      <c r="GN48" s="22" t="s">
        <v>220</v>
      </c>
      <c r="GO48" s="22" t="s">
        <v>221</v>
      </c>
      <c r="GP48" s="22" t="s">
        <v>222</v>
      </c>
      <c r="GQ48" s="22" t="s">
        <v>223</v>
      </c>
      <c r="GR48" s="22" t="s">
        <v>188</v>
      </c>
      <c r="GS48" s="22" t="s">
        <v>190</v>
      </c>
      <c r="GT48" s="22" t="s">
        <v>191</v>
      </c>
      <c r="GU48" s="22" t="s">
        <v>192</v>
      </c>
      <c r="GV48" s="22" t="s">
        <v>191</v>
      </c>
      <c r="GW48" s="22" t="s">
        <v>224</v>
      </c>
      <c r="GX48" s="22" t="s">
        <v>225</v>
      </c>
      <c r="GY48" s="22" t="s">
        <v>226</v>
      </c>
      <c r="GZ48" s="39" t="str">
        <f>FR48&amp;FS48&amp;FT48&amp;FU48&amp;FT48&amp;FZ48&amp;GE48&amp;FT48&amp;FU48&amp;FT48&amp;FZ48&amp;GG48&amp;FT48&amp;FU48&amp;FT48&amp;FV48&amp;GC48&amp;FT48&amp;FU48&amp;FT48&amp;FW48&amp;GK48&amp;FT48&amp;FU48&amp;FT48&amp;FZ48&amp;GL48&amp;FT48&amp;FU48&amp;FT48&amp;FZ48&amp;GF48&amp;FT48&amp;FU48&amp;FT48&amp;FX48&amp;GF48&amp;FT48&amp;FU48&amp;FT48&amp;FX48&amp;GJ48&amp;FT48&amp;FU48&amp;FT48&amp;FZ48&amp;GF48&amp;FT48&amp;FU48&amp;FT48&amp;FY48&amp;GF48&amp;FT48&amp;FU48&amp;FT48&amp;FY48&amp;GI48&amp;GA48&amp;FS48&amp;FT48&amp;FU48&amp;FT48&amp;FZ48&amp;GH48&amp;FT48&amp;FU48&amp;FT48&amp;FZ48&amp;GD48&amp;FT48&amp;FU48&amp;FT48&amp;FV48&amp;GC48&amp;FT48&amp;FU48&amp;FT48&amp;FW48&amp;GS48&amp;FT48&amp;FU48&amp;FT48&amp;FZ48&amp;GU48&amp;FT48&amp;FU48&amp;FT48&amp;FZ48&amp;GM48&amp;FT48&amp;FU48&amp;FT48&amp;FV48&amp;GC48&amp;FT48&amp;FU48&amp;FT48&amp;FW48&amp;GO48&amp;FT48&amp;FU48&amp;FT48&amp;FZ48&amp;GU48&amp;FT48&amp;FU48&amp;FT48&amp;FZ48&amp;GW48&amp;FT48&amp;FU48&amp;FT48&amp;FX48&amp;GC48&amp;FT48&amp;FU48&amp;FT48&amp;FY48&amp;GS48&amp;FT48&amp;FU48&amp;FT48&amp;FZ48&amp;GU48&amp;FT48&amp;FU48&amp;FT48&amp;FZ48&amp;GM48&amp;FT48&amp;FU48&amp;FT48&amp;FX48&amp;GC48&amp;FT48&amp;FU48&amp;FT48&amp;FY48&amp;GO48&amp;FT48&amp;FU48&amp;FT48&amp;FZ48&amp;GU48&amp;FT48&amp;FU48&amp;FT48&amp;FZ48&amp;GX48&amp;GA48&amp;FS48&amp;FT48&amp;FU48&amp;FT48&amp;FZ48&amp;GR48&amp;FT48&amp;FU48&amp;FT48&amp;FV48&amp;GC48&amp;FT48&amp;FU48&amp;FT48&amp;FW48&amp;GS48&amp;FT48&amp;FU48&amp;FT48&amp;FZ48&amp;GU48&amp;FT48&amp;FU48&amp;FT48&amp;FZ48&amp;GM48&amp;FT48&amp;FU48&amp;FT48&amp;FX48&amp;GC48&amp;FT48&amp;FU48&amp;FT48&amp;FY48&amp;GS48&amp;FT48&amp;FU48&amp;FT48&amp;FZ48&amp;GU48&amp;FT48&amp;FU48&amp;FT48&amp;FZ48&amp;GN48&amp;GA48&amp;FS48&amp;FT48&amp;FU48&amp;FT48&amp;FZ48&amp;GR48&amp;FT48&amp;FU48&amp;FT48&amp;FV48&amp;GC48&amp;FT48&amp;FU48&amp;FT48&amp;FW48&amp;GQ48&amp;FT48&amp;FU48&amp;FT48&amp;FV48&amp;GC48&amp;FT48&amp;FU48&amp;FT48&amp;FW48&amp;GP48&amp;FT48&amp;FU48&amp;FT48&amp;FZ48&amp;GV48&amp;FT48&amp;FU48&amp;FT48&amp;FZ48&amp;GY48&amp;FT48&amp;FU48&amp;FT48&amp;FZ48&amp;GW48&amp;FT48&amp;FU48&amp;FT48&amp;FX48&amp;GP48&amp;FT48&amp;FU48&amp;FT48&amp;FZ48&amp;GT48&amp;FT48&amp;FU48&amp;FT48&amp;FZ48&amp;GY48&amp;FT48&amp;FU48&amp;FT48&amp;FZ48&amp;GX48&amp;GB48</f>
        <v>OR(IF(COUNTIFS(医生!$C$55,"&lt;&gt;",医生!$C$55,"&lt;&gt;*+*")=1,COUNTIFS(医生!$C$47:$C$49,"*"&amp;医生!$C$55&amp;"*")+COUNTIFS(医生!$C$55,医生!$C$51,医生!$C$51,"&lt;&gt;")+COUNTIFS(医生!$C$55,医生!$C$52,医生!$C$52,"&lt;&gt;")&gt;0),IF(COUNTIFS(医生!$C$55,"*"&amp;"+"&amp;"*",医生!$C$55,"&lt;&gt;*午*")=1,COUNTIFS(医生!$C$47:$C$49,"*"&amp;LEFT(医生!$C$55,FIND("+",医生!$C$55)-1)&amp;"*")+COUNTIFS(医生!$C$47:$C$49,"*"&amp;MID(医生!$C$55,FIND("+",医生!$C$55)+1,3)&amp;"*")+COUNTIFS(医生!$C$51:$C$52,"*"&amp;LEFT(医生!$C$55,FIND("+",医生!$C$55)-1)&amp;"*")+COUNTIFS(医生!$C$51:$C$52,"*"&amp;MID(医生!$C$55,FIND("+",医生!$C$55)+1,3)&amp;"*")&gt;0),IF(COUNTIFS(医生!$C$55,"*"&amp;"上午"&amp;"*")=1,COUNTIFS(医生!$C$47:$C$49,"*"&amp;LEFT(医生!$C$55,FIND("+",医生!$C$55)-1)&amp;"*")+COUNTIFS(医生!$C$51:$C$52,"*"&amp;LEFT(医生!$C$55,FIND("+",医生!$C$55)-1)&amp;"*")&gt;0),IF(COUNTIFS(医生!$C$55,"*"&amp;"上午"&amp;"*")=1,COUNTIFS(医生!$C$47:$C$49,"&lt;&gt;*下午*",医生!$C$47:$C$49,"*"&amp;MID(LEFT(医生!$C$55,FIND("午",医生!$C$55)-3),FIND("+",医生!$C$55)+1,3)&amp;"*")+COUNTIFS(医生!$C$51,"*"&amp;MID(LEFT(医生!$C$55,FIND("午",医生!$C$55)-3),FIND("+",医生!$C$55)+1,3)&amp;"*")&gt;0))</v>
      </c>
      <c r="HD48" s="25" t="s">
        <v>16</v>
      </c>
      <c r="HE48" s="40" t="s">
        <v>175</v>
      </c>
      <c r="HF48" s="40" t="s">
        <v>179</v>
      </c>
      <c r="HG48" s="40" t="s">
        <v>180</v>
      </c>
      <c r="HH48" s="33" t="s">
        <v>176</v>
      </c>
      <c r="HI48" s="34" t="s">
        <v>177</v>
      </c>
      <c r="HJ48" s="34" t="s">
        <v>178</v>
      </c>
      <c r="HK48" s="42" t="s">
        <v>227</v>
      </c>
      <c r="HL48" s="34">
        <v>47</v>
      </c>
      <c r="HM48" s="34">
        <v>49</v>
      </c>
      <c r="HN48" s="34">
        <v>50</v>
      </c>
      <c r="HO48" s="34">
        <v>52</v>
      </c>
      <c r="HP48" s="34">
        <v>56</v>
      </c>
      <c r="HQ48" s="34"/>
      <c r="HR48" s="34"/>
      <c r="HS48" s="34">
        <v>51</v>
      </c>
      <c r="HT48" s="34">
        <v>55</v>
      </c>
      <c r="HU48" s="34" t="s">
        <v>181</v>
      </c>
      <c r="HV48" s="33" t="s">
        <v>184</v>
      </c>
      <c r="HW48" s="33" t="s">
        <v>203</v>
      </c>
      <c r="HX48" s="33" t="s">
        <v>186</v>
      </c>
      <c r="HY48" s="33" t="s">
        <v>214</v>
      </c>
      <c r="HZ48" s="33" t="s">
        <v>208</v>
      </c>
      <c r="IA48" s="33" t="s">
        <v>185</v>
      </c>
      <c r="IB48" s="33" t="s">
        <v>209</v>
      </c>
      <c r="IC48" s="33" t="s">
        <v>210</v>
      </c>
      <c r="ID48" s="33" t="s">
        <v>205</v>
      </c>
      <c r="IE48" s="33" t="s">
        <v>228</v>
      </c>
      <c r="IF48" s="9" t="str">
        <f>HE48&amp;HH48&amp;HI48&amp;HJ48&amp;HI48&amp;HP48&amp;HV48&amp;HI48&amp;HJ48&amp;HI48&amp;HL48&amp;HU48&amp;HI48&amp;HJ48&amp;HI48&amp;HM48&amp;IA48&amp;HI48&amp;HJ48&amp;HI48&amp;HP48&amp;HW48&amp;HI48&amp;HJ48&amp;HI48&amp;HL48&amp;HU48&amp;HI48&amp;HJ48&amp;HI48&amp;HM48&amp;HY48&amp;HI48&amp;HJ48&amp;HI48&amp;HL48&amp;HU48&amp;HI48&amp;HJ48&amp;HI48&amp;HM48&amp;IC48&amp;HI48&amp;HJ48&amp;HI48&amp;HN48&amp;HZ48&amp;HI48&amp;HJ48&amp;HI48&amp;HP48&amp;IB48&amp;HI48&amp;HJ48&amp;HI48&amp;HO48&amp;HZ48&amp;HI48&amp;HJ48&amp;HI48&amp;HP48&amp;IE48&amp;HF48&amp;HH48&amp;HI48&amp;HJ48&amp;HI48&amp;HP48&amp;HV48&amp;HI48&amp;HK48&amp;HI48&amp;HL48&amp;HU48&amp;HI48&amp;HK48&amp;HI48&amp;HM48&amp;IA48&amp;HI48&amp;HJ48&amp;HI48&amp;HP48&amp;HX48&amp;HI48&amp;HK48&amp;HI48&amp;HS48&amp;HU48&amp;HI48&amp;HK48&amp;HI48&amp;HT48&amp;IA48&amp;HI48&amp;HJ48&amp;HI48&amp;HP48&amp;ID48&amp;HG48</f>
        <v>OR(IF(COUNTIFS(医生!$C$56,"&lt;&gt;")=1,COUNTIFS(医生!$C$47:$C$49,"*"&amp;医生!$C$56&amp;"*",医生!$C$47:$C$49,"&lt;&gt;",医生!$C$47:$C$49,"&lt;&gt;*上午*")+COUNTIFS(医生!$C$50,医生!$C$56)+COUNTIFS(医生!$C$52,医生!$C$56)&gt;0),IF(COUNTIFS(医生!$C$56,"&lt;&gt;")=1,COUNTIFS(医生!$D$47:$D$49,"*"&amp;医生!$C$56&amp;"*")+COUNTIFS(医生!$D$51:$D$55,"*"&amp;医生!$C$56&amp;"*")&gt;0))</v>
      </c>
      <c r="IJ48" s="44" t="s">
        <v>104</v>
      </c>
      <c r="IK48" s="9" t="s">
        <v>176</v>
      </c>
      <c r="IL48" s="6" t="s">
        <v>177</v>
      </c>
      <c r="IM48" s="6" t="s">
        <v>229</v>
      </c>
      <c r="IN48" s="6" t="s">
        <v>178</v>
      </c>
      <c r="IO48" s="6" t="s">
        <v>227</v>
      </c>
      <c r="IP48" s="6">
        <v>47</v>
      </c>
      <c r="IQ48" s="6">
        <v>49</v>
      </c>
      <c r="IR48" s="6">
        <v>51</v>
      </c>
      <c r="IS48" s="6">
        <v>55</v>
      </c>
      <c r="IT48" s="6">
        <v>56</v>
      </c>
      <c r="IU48" s="6"/>
      <c r="IV48" s="6"/>
      <c r="IW48" s="6"/>
      <c r="IX48" s="6"/>
      <c r="IY48" s="6" t="s">
        <v>181</v>
      </c>
      <c r="IZ48" s="9" t="s">
        <v>184</v>
      </c>
      <c r="JA48" s="9" t="s">
        <v>185</v>
      </c>
      <c r="JB48" s="9" t="s">
        <v>186</v>
      </c>
      <c r="JC48" s="9" t="s">
        <v>230</v>
      </c>
      <c r="JD48" s="47" t="str">
        <f>IK48&amp;IL48&amp;IN48&amp;IL48&amp;IT48&amp;IZ48&amp;IL48&amp;IO48&amp;IL48&amp;IP48&amp;IY48&amp;IL48&amp;IO48&amp;IL48&amp;IQ48&amp;JA48&amp;IL48&amp;IN48&amp;IL48&amp;IT48&amp;JB48&amp;IL48&amp;IO48&amp;IL48&amp;IR48&amp;IY48&amp;IL48&amp;IO48&amp;IL48&amp;IS48&amp;JA48&amp;IL48&amp;IN48&amp;IL48&amp;IT48&amp;JC48</f>
        <v>IF(COUNTIFS(医生!$C$56,"&lt;&gt;")=1,COUNTIFS(医生!$D$47:$D$49,"*"&amp;医生!$C$56&amp;"*")+COUNTIFS(医生!$D$51:$D$55,"*"&amp;医生!$C$56&amp;"*")&lt;1)</v>
      </c>
      <c r="JF48" s="44" t="s">
        <v>104</v>
      </c>
      <c r="JG48" s="9" t="s">
        <v>176</v>
      </c>
      <c r="JH48" s="6" t="s">
        <v>177</v>
      </c>
      <c r="JI48" s="6" t="s">
        <v>231</v>
      </c>
      <c r="JJ48" s="6" t="s">
        <v>178</v>
      </c>
      <c r="JK48" s="6" t="s">
        <v>227</v>
      </c>
      <c r="JL48" s="6">
        <v>47</v>
      </c>
      <c r="JM48" s="6">
        <v>49</v>
      </c>
      <c r="JN48" s="6">
        <v>51</v>
      </c>
      <c r="JO48" s="6">
        <v>55</v>
      </c>
      <c r="JP48" s="6">
        <v>56</v>
      </c>
      <c r="JQ48" s="6">
        <f>JP48-14</f>
        <v>42</v>
      </c>
      <c r="JR48" s="6"/>
      <c r="JS48" s="6"/>
      <c r="JT48" s="6"/>
      <c r="JU48" s="6" t="s">
        <v>181</v>
      </c>
      <c r="JV48" s="9" t="s">
        <v>184</v>
      </c>
      <c r="JW48" s="9" t="s">
        <v>185</v>
      </c>
      <c r="JX48" s="9" t="s">
        <v>186</v>
      </c>
      <c r="JY48" s="9" t="s">
        <v>230</v>
      </c>
      <c r="JZ48" s="47" t="str">
        <f>JG48&amp;JH48&amp;JI48&amp;JH48&amp;JQ48&amp;JV48&amp;JH48&amp;JJ48&amp;JH48&amp;JL48&amp;JU48&amp;JH48&amp;JJ48&amp;JH48&amp;JM48&amp;JW48&amp;JH48&amp;JI48&amp;JH48&amp;JQ48&amp;JX48&amp;JH48&amp;JJ48&amp;JH48&amp;JN48&amp;JU48&amp;JH48&amp;JJ48&amp;JH48&amp;JO48&amp;JW48&amp;JH48&amp;JI48&amp;JH48&amp;JQ48&amp;JY48</f>
        <v>IF(COUNTIFS(医生!$I$42,"&lt;&gt;")=1,COUNTIFS(医生!$C$47:$C$49,"*"&amp;医生!$I$42&amp;"*")+COUNTIFS(医生!$C$51:$C$55,"*"&amp;医生!$I$42&amp;"*")&lt;1)</v>
      </c>
    </row>
    <row r="49" spans="5:286" ht="142.5" x14ac:dyDescent="0.2">
      <c r="J49" s="6" t="s">
        <v>175</v>
      </c>
      <c r="K49" s="9" t="s">
        <v>176</v>
      </c>
      <c r="L49" s="6" t="s">
        <v>177</v>
      </c>
      <c r="M49" s="6" t="s">
        <v>227</v>
      </c>
      <c r="N49" s="26">
        <v>47</v>
      </c>
      <c r="O49" s="26">
        <v>47</v>
      </c>
      <c r="P49" s="26">
        <v>49</v>
      </c>
      <c r="Q49" s="26">
        <v>51</v>
      </c>
      <c r="R49" s="26">
        <v>52</v>
      </c>
      <c r="S49" s="26">
        <v>55</v>
      </c>
      <c r="T49" s="26">
        <v>56</v>
      </c>
      <c r="U49" s="6" t="s">
        <v>179</v>
      </c>
      <c r="V49" s="6" t="s">
        <v>180</v>
      </c>
      <c r="W49" s="6" t="s">
        <v>181</v>
      </c>
      <c r="X49" s="9" t="s">
        <v>182</v>
      </c>
      <c r="Y49" s="9" t="s">
        <v>183</v>
      </c>
      <c r="Z49" s="9" t="s">
        <v>184</v>
      </c>
      <c r="AA49" s="9" t="s">
        <v>185</v>
      </c>
      <c r="AB49" s="9" t="s">
        <v>186</v>
      </c>
      <c r="AC49" s="9" t="s">
        <v>187</v>
      </c>
      <c r="AD49" s="9" t="s">
        <v>188</v>
      </c>
      <c r="AE49" s="9" t="s">
        <v>189</v>
      </c>
      <c r="AF49" s="9" t="s">
        <v>190</v>
      </c>
      <c r="AG49" s="9" t="s">
        <v>191</v>
      </c>
      <c r="AH49" s="9" t="s">
        <v>192</v>
      </c>
      <c r="AI49" s="9" t="s">
        <v>193</v>
      </c>
      <c r="AJ49" s="9" t="s">
        <v>194</v>
      </c>
      <c r="AK49" s="9" t="s">
        <v>195</v>
      </c>
      <c r="AL49" s="9" t="s">
        <v>196</v>
      </c>
      <c r="AM49" s="9" t="s">
        <v>197</v>
      </c>
      <c r="AN49" s="9" t="s">
        <v>198</v>
      </c>
      <c r="AO49" s="9" t="s">
        <v>199</v>
      </c>
      <c r="AP49" s="19" t="str">
        <f t="shared" ref="AP49:AP54" si="30">J49&amp;K49&amp;L49&amp;M49&amp;L49&amp;N49&amp;X49&amp;M49&amp;L49&amp;N49&amp;Z49&amp;L49&amp;M49&amp;L49&amp;O49&amp;W49&amp;L49&amp;M49&amp;L49&amp;P49&amp;AA49&amp;L49&amp;M49&amp;L49&amp;N49&amp;AB49&amp;L49&amp;M49&amp;L49&amp;Q49&amp;W49&amp;L49&amp;M49&amp;L49&amp;R49&amp;AA49&amp;L49&amp;M49&amp;L49&amp;N49&amp;AB49&amp;L49&amp;M49&amp;L49&amp;S49&amp;W49&amp;L49&amp;M49&amp;L49&amp;T49&amp;AA49&amp;L49&amp;M49&amp;L49&amp;N49&amp;AC49&amp;U49&amp;K49&amp;L49&amp;M49&amp;L49&amp;N49&amp;AD49&amp;L49&amp;M49&amp;L49&amp;O49&amp;W49&amp;L49&amp;M49&amp;L49&amp;P49&amp;AF49&amp;L49&amp;M49&amp;L49&amp;N49&amp;AG49&amp;L49&amp;M49&amp;L49&amp;N49&amp;AJ49&amp;AL49&amp;L49&amp;M49&amp;L49&amp;Q49&amp;AF49&amp;L49&amp;M49&amp;L49&amp;N49&amp;AG49&amp;L49&amp;M49&amp;L49&amp;N49&amp;AJ49&amp;AL49&amp;L49&amp;M49&amp;L49&amp;S49&amp;AF49&amp;L49&amp;M49&amp;L49&amp;N49&amp;AG49&amp;L49&amp;M49&amp;L49&amp;N49&amp;AJ49&amp;AN49&amp;U49&amp;K49&amp;L49&amp;M49&amp;L49&amp;N49&amp;AD49&amp;L49&amp;M49&amp;L49&amp;O49&amp;W49&amp;L49&amp;M49&amp;L49&amp;P49&amp;AF49&amp;L49&amp;M49&amp;L49&amp;N49&amp;AG49&amp;L49&amp;M49&amp;L49&amp;N49&amp;AJ49&amp;AL49&amp;L49&amp;M49&amp;L49&amp;Q49&amp;AF49&amp;L49&amp;M49&amp;L49&amp;N49&amp;AG49&amp;L49&amp;M49&amp;L49&amp;N49&amp;AJ49&amp;AL49&amp;L49&amp;M49&amp;L49&amp;S49&amp;AF49&amp;L49&amp;M49&amp;L49&amp;N49&amp;AG49&amp;L49&amp;M49&amp;L49&amp;N49&amp;AJ49&amp;AN49&amp;U49&amp;K49&amp;L49&amp;M49&amp;L49&amp;N49&amp;AE49&amp;L49&amp;M49&amp;L49&amp;O49&amp;W49&amp;L49&amp;M49&amp;L49&amp;P49&amp;AF49&amp;L49&amp;M49&amp;L49&amp;N49&amp;AG49&amp;L49&amp;M49&amp;L49&amp;N49&amp;AJ49&amp;AL49&amp;L49&amp;M49&amp;L49&amp;R49&amp;AF49&amp;L49&amp;M49&amp;L49&amp;N49&amp;AG49&amp;L49&amp;M49&amp;L49&amp;N49&amp;AJ49&amp;AL49&amp;L49&amp;M49&amp;L49&amp;S49&amp;AF49&amp;L49&amp;M49&amp;L49&amp;N49&amp;AG49&amp;L49&amp;M49&amp;L49&amp;N49&amp;AK49&amp;L49&amp;M49&amp;L49&amp;S49&amp;Y49&amp;K49&amp;L49&amp;M49&amp;L49&amp;S49&amp;AO49&amp;L49&amp;M49&amp;L49&amp;S49&amp;AH49&amp;L49&amp;M49&amp;L49&amp;S49&amp;AI49&amp;L49&amp;M49&amp;L49&amp;N49&amp;AG49&amp;L49&amp;M49&amp;L49&amp;N49&amp;AM49&amp;AL49&amp;L49&amp;M49&amp;L49&amp;T49&amp;AF49&amp;L49&amp;M49&amp;L49&amp;N49&amp;AG49&amp;L49&amp;M49&amp;L49&amp;N49&amp;AJ49&amp;AN49&amp;V49</f>
        <v>OR(IF(COUNTIFS(医生!$D$47,"&lt;&gt;*午*",医生!$D$47,"&lt;&gt;")=1,COUNTIFS(医生!$D$47:$D$49,"*"&amp;医生!$D$47&amp;"*")+COUNTIFS(医生!$D$51:$D$52,"*"&amp;医生!$D$47&amp;"*")+COUNTIFS(医生!$D$55:$D$56,"*"&amp;医生!$D$47&amp;"*")&gt;1),IF(COUNTIFS(医生!$D$47,"*"&amp;"上午"&amp;"*")=1,COUNTIFS(医生!$D$47:$D$49,"*"&amp;LEFT(医生!$D$47,FIND("午",医生!$D$47)-3)&amp;"*")+COUNTIFS(医生!$D$51,"*"&amp;LEFT(医生!$D$47,FIND("午",医生!$D$47)-3)&amp;"*")+COUNTIFS(医生!$D$55,"*"&amp;LEFT(医生!$D$47,FIND("午",医生!$D$47)-3)&amp;"*")&gt;1),IF(COUNTIFS(医生!$D$47,"*"&amp;"上午"&amp;"*")=1,COUNTIFS(医生!$D$47:$D$49,"*"&amp;LEFT(医生!$D$47,FIND("午",医生!$D$47)-3)&amp;"*")+COUNTIFS(医生!$D$51,"*"&amp;LEFT(医生!$D$47,FIND("午",医生!$D$47)-3)&amp;"*")+COUNTIFS(医生!$D$55,"*"&amp;LEFT(医生!$D$47,FIND("午",医生!$D$47)-3)&amp;"*")&gt;1),IF(COUNTIFS(医生!$D$47,"*"&amp;"下午"&amp;"*")=1,COUNTIFS(医生!$D$47:$D$49,"*"&amp;LEFT(医生!$D$47,FIND("午",医生!$D$47)-3)&amp;"*")+COUNTIFS(医生!$D$52,"*"&amp;LEFT(医生!$D$47,FIND("午",医生!$D$47)-3)&amp;"*")+COUNTIFS(医生!$D$55,"*"&amp;LEFT(医生!$D$47,FIND("午",医生!$D$47)-3)&amp;"*",医生!$D$55,"&lt;&gt;*午*")+IF(COUNTIFS(医生!$D$55,"*"&amp;"午"&amp;"*"),IF(LEFT(医生!$D$55,FIND("+",医生!$D$55)-1)=LEFT(医生!$D$47,FIND("午",医生!$D$47)-3),1,0),0)+COUNTIFS(医生!$D$56,"*"&amp;LEFT(医生!$D$47,FIND("午",医生!$D$47)-3)&amp;"*")&gt;1))</v>
      </c>
      <c r="AS49" s="6" t="s">
        <v>175</v>
      </c>
      <c r="AT49" s="9" t="s">
        <v>176</v>
      </c>
      <c r="AU49" s="6" t="s">
        <v>177</v>
      </c>
      <c r="AV49" s="6" t="s">
        <v>227</v>
      </c>
      <c r="AW49" s="26">
        <v>48</v>
      </c>
      <c r="AX49" s="26">
        <v>47</v>
      </c>
      <c r="AY49" s="26">
        <v>49</v>
      </c>
      <c r="AZ49" s="26">
        <v>51</v>
      </c>
      <c r="BA49" s="26">
        <v>52</v>
      </c>
      <c r="BB49" s="26">
        <v>55</v>
      </c>
      <c r="BC49" s="26">
        <v>56</v>
      </c>
      <c r="BD49" s="6" t="s">
        <v>179</v>
      </c>
      <c r="BE49" s="6" t="s">
        <v>180</v>
      </c>
      <c r="BF49" s="6" t="s">
        <v>181</v>
      </c>
      <c r="BG49" s="9" t="s">
        <v>182</v>
      </c>
      <c r="BH49" s="9" t="s">
        <v>183</v>
      </c>
      <c r="BI49" s="9" t="s">
        <v>184</v>
      </c>
      <c r="BJ49" s="9" t="s">
        <v>185</v>
      </c>
      <c r="BK49" s="9" t="s">
        <v>186</v>
      </c>
      <c r="BL49" s="9" t="s">
        <v>187</v>
      </c>
      <c r="BM49" s="9" t="s">
        <v>188</v>
      </c>
      <c r="BN49" s="9" t="s">
        <v>189</v>
      </c>
      <c r="BO49" s="9" t="s">
        <v>190</v>
      </c>
      <c r="BP49" s="9" t="s">
        <v>191</v>
      </c>
      <c r="BQ49" s="9" t="s">
        <v>192</v>
      </c>
      <c r="BR49" s="9" t="s">
        <v>193</v>
      </c>
      <c r="BS49" s="9" t="s">
        <v>194</v>
      </c>
      <c r="BT49" s="9" t="s">
        <v>195</v>
      </c>
      <c r="BU49" s="9" t="s">
        <v>196</v>
      </c>
      <c r="BV49" s="9" t="s">
        <v>197</v>
      </c>
      <c r="BW49" s="9" t="s">
        <v>198</v>
      </c>
      <c r="BX49" s="9" t="s">
        <v>199</v>
      </c>
      <c r="BY49" s="29" t="str">
        <f t="shared" ref="BY49:BY54" si="31">AS49&amp;AT49&amp;AU49&amp;AV49&amp;AU49&amp;AW49&amp;BG49&amp;AV49&amp;AU49&amp;AW49&amp;BI49&amp;AU49&amp;AV49&amp;AU49&amp;AX49&amp;BF49&amp;AU49&amp;AV49&amp;AU49&amp;AY49&amp;BJ49&amp;AU49&amp;AV49&amp;AU49&amp;AW49&amp;BK49&amp;AU49&amp;AV49&amp;AU49&amp;AZ49&amp;BF49&amp;AU49&amp;AV49&amp;AU49&amp;BA49&amp;BJ49&amp;AU49&amp;AV49&amp;AU49&amp;AW49&amp;BK49&amp;AU49&amp;AV49&amp;AU49&amp;BB49&amp;BF49&amp;AU49&amp;AV49&amp;AU49&amp;BC49&amp;BJ49&amp;AU49&amp;AV49&amp;AU49&amp;AW49&amp;BL49&amp;BD49&amp;AT49&amp;AU49&amp;AV49&amp;AU49&amp;AW49&amp;BM49&amp;AU49&amp;AV49&amp;AU49&amp;AX49&amp;BF49&amp;AU49&amp;AV49&amp;AU49&amp;AY49&amp;BO49&amp;AU49&amp;AV49&amp;AU49&amp;AW49&amp;BP49&amp;AU49&amp;AV49&amp;AU49&amp;AW49&amp;BS49&amp;BU49&amp;AU49&amp;AV49&amp;AU49&amp;AZ49&amp;BO49&amp;AU49&amp;AV49&amp;AU49&amp;AW49&amp;BP49&amp;AU49&amp;AV49&amp;AU49&amp;AW49&amp;BS49&amp;BU49&amp;AU49&amp;AV49&amp;AU49&amp;BB49&amp;BO49&amp;AU49&amp;AV49&amp;AU49&amp;AW49&amp;BP49&amp;AU49&amp;AV49&amp;AU49&amp;AW49&amp;BS49&amp;BW49&amp;BD49&amp;AT49&amp;AU49&amp;AV49&amp;AU49&amp;AW49&amp;BM49&amp;AU49&amp;AV49&amp;AU49&amp;AX49&amp;BF49&amp;AU49&amp;AV49&amp;AU49&amp;AY49&amp;BO49&amp;AU49&amp;AV49&amp;AU49&amp;AW49&amp;BP49&amp;AU49&amp;AV49&amp;AU49&amp;AW49&amp;BS49&amp;BU49&amp;AU49&amp;AV49&amp;AU49&amp;AZ49&amp;BO49&amp;AU49&amp;AV49&amp;AU49&amp;AW49&amp;BP49&amp;AU49&amp;AV49&amp;AU49&amp;AW49&amp;BS49&amp;BU49&amp;AU49&amp;AV49&amp;AU49&amp;BB49&amp;BO49&amp;AU49&amp;AV49&amp;AU49&amp;AW49&amp;BP49&amp;AU49&amp;AV49&amp;AU49&amp;AW49&amp;BS49&amp;BW49&amp;BD49&amp;AT49&amp;AU49&amp;AV49&amp;AU49&amp;AW49&amp;BN49&amp;AU49&amp;AV49&amp;AU49&amp;AX49&amp;BF49&amp;AU49&amp;AV49&amp;AU49&amp;AY49&amp;BO49&amp;AU49&amp;AV49&amp;AU49&amp;AW49&amp;BP49&amp;AU49&amp;AV49&amp;AU49&amp;AW49&amp;BS49&amp;BU49&amp;AU49&amp;AV49&amp;AU49&amp;BA49&amp;BO49&amp;AU49&amp;AV49&amp;AU49&amp;AW49&amp;BP49&amp;AU49&amp;AV49&amp;AU49&amp;AW49&amp;BS49&amp;BU49&amp;AU49&amp;AV49&amp;AU49&amp;BB49&amp;BO49&amp;AU49&amp;AV49&amp;AU49&amp;AW49&amp;BP49&amp;AU49&amp;AV49&amp;AU49&amp;AW49&amp;BT49&amp;AU49&amp;AV49&amp;AU49&amp;BB49&amp;BH49&amp;AT49&amp;AU49&amp;AV49&amp;AU49&amp;BB49&amp;BX49&amp;AU49&amp;AV49&amp;AU49&amp;BB49&amp;BQ49&amp;AU49&amp;AV49&amp;AU49&amp;BB49&amp;BR49&amp;AU49&amp;AV49&amp;AU49&amp;AW49&amp;BP49&amp;AU49&amp;AV49&amp;AU49&amp;AW49&amp;BV49&amp;BU49&amp;AU49&amp;AV49&amp;AU49&amp;BC49&amp;BO49&amp;AU49&amp;AV49&amp;AU49&amp;AW49&amp;BP49&amp;AU49&amp;AV49&amp;AU49&amp;AW49&amp;BS49&amp;BW49&amp;BE49</f>
        <v>OR(IF(COUNTIFS(医生!$D$48,"&lt;&gt;*午*",医生!$D$48,"&lt;&gt;")=1,COUNTIFS(医生!$D$47:$D$49,"*"&amp;医生!$D$48&amp;"*")+COUNTIFS(医生!$D$51:$D$52,"*"&amp;医生!$D$48&amp;"*")+COUNTIFS(医生!$D$55:$D$56,"*"&amp;医生!$D$48&amp;"*")&gt;1),IF(COUNTIFS(医生!$D$48,"*"&amp;"上午"&amp;"*")=1,COUNTIFS(医生!$D$47:$D$49,"*"&amp;LEFT(医生!$D$48,FIND("午",医生!$D$48)-3)&amp;"*")+COUNTIFS(医生!$D$51,"*"&amp;LEFT(医生!$D$48,FIND("午",医生!$D$48)-3)&amp;"*")+COUNTIFS(医生!$D$55,"*"&amp;LEFT(医生!$D$48,FIND("午",医生!$D$48)-3)&amp;"*")&gt;1),IF(COUNTIFS(医生!$D$48,"*"&amp;"上午"&amp;"*")=1,COUNTIFS(医生!$D$47:$D$49,"*"&amp;LEFT(医生!$D$48,FIND("午",医生!$D$48)-3)&amp;"*")+COUNTIFS(医生!$D$51,"*"&amp;LEFT(医生!$D$48,FIND("午",医生!$D$48)-3)&amp;"*")+COUNTIFS(医生!$D$55,"*"&amp;LEFT(医生!$D$48,FIND("午",医生!$D$48)-3)&amp;"*")&gt;1),IF(COUNTIFS(医生!$D$48,"*"&amp;"下午"&amp;"*")=1,COUNTIFS(医生!$D$47:$D$49,"*"&amp;LEFT(医生!$D$48,FIND("午",医生!$D$48)-3)&amp;"*")+COUNTIFS(医生!$D$52,"*"&amp;LEFT(医生!$D$48,FIND("午",医生!$D$48)-3)&amp;"*")+COUNTIFS(医生!$D$55,"*"&amp;LEFT(医生!$D$48,FIND("午",医生!$D$48)-3)&amp;"*",医生!$D$55,"&lt;&gt;*午*")+IF(COUNTIFS(医生!$D$55,"*"&amp;"午"&amp;"*"),IF(LEFT(医生!$D$55,FIND("+",医生!$D$55)-1)=LEFT(医生!$D$48,FIND("午",医生!$D$48)-3),1,0),0)+COUNTIFS(医生!$D$56,"*"&amp;LEFT(医生!$D$48,FIND("午",医生!$D$48)-3)&amp;"*")&gt;1))</v>
      </c>
      <c r="CB49" s="6" t="s">
        <v>175</v>
      </c>
      <c r="CC49" s="9" t="s">
        <v>176</v>
      </c>
      <c r="CD49" s="6" t="s">
        <v>177</v>
      </c>
      <c r="CE49" s="6" t="s">
        <v>227</v>
      </c>
      <c r="CF49" s="26">
        <v>49</v>
      </c>
      <c r="CG49" s="26">
        <v>47</v>
      </c>
      <c r="CH49" s="26">
        <v>49</v>
      </c>
      <c r="CI49" s="26">
        <v>51</v>
      </c>
      <c r="CJ49" s="26">
        <v>52</v>
      </c>
      <c r="CK49" s="26">
        <v>55</v>
      </c>
      <c r="CL49" s="26">
        <v>56</v>
      </c>
      <c r="CM49" s="6" t="s">
        <v>179</v>
      </c>
      <c r="CN49" s="6" t="s">
        <v>180</v>
      </c>
      <c r="CO49" s="6" t="s">
        <v>181</v>
      </c>
      <c r="CP49" s="9" t="s">
        <v>182</v>
      </c>
      <c r="CQ49" s="9" t="s">
        <v>183</v>
      </c>
      <c r="CR49" s="9" t="s">
        <v>184</v>
      </c>
      <c r="CS49" s="9" t="s">
        <v>185</v>
      </c>
      <c r="CT49" s="9" t="s">
        <v>186</v>
      </c>
      <c r="CU49" s="9" t="s">
        <v>187</v>
      </c>
      <c r="CV49" s="9" t="s">
        <v>188</v>
      </c>
      <c r="CW49" s="9" t="s">
        <v>189</v>
      </c>
      <c r="CX49" s="9" t="s">
        <v>190</v>
      </c>
      <c r="CY49" s="9" t="s">
        <v>191</v>
      </c>
      <c r="CZ49" s="9" t="s">
        <v>192</v>
      </c>
      <c r="DA49" s="9" t="s">
        <v>193</v>
      </c>
      <c r="DB49" s="9" t="s">
        <v>194</v>
      </c>
      <c r="DC49" s="9" t="s">
        <v>195</v>
      </c>
      <c r="DD49" s="9" t="s">
        <v>196</v>
      </c>
      <c r="DE49" s="9" t="s">
        <v>197</v>
      </c>
      <c r="DF49" s="9" t="s">
        <v>198</v>
      </c>
      <c r="DG49" s="9" t="s">
        <v>199</v>
      </c>
      <c r="DH49" s="30" t="str">
        <f t="shared" ref="DH49:DH54" si="32">CB49&amp;CC49&amp;CD49&amp;CE49&amp;CD49&amp;CF49&amp;CP49&amp;CE49&amp;CD49&amp;CF49&amp;CR49&amp;CD49&amp;CE49&amp;CD49&amp;CG49&amp;CO49&amp;CD49&amp;CE49&amp;CD49&amp;CH49&amp;CS49&amp;CD49&amp;CE49&amp;CD49&amp;CF49&amp;CT49&amp;CD49&amp;CE49&amp;CD49&amp;CI49&amp;CO49&amp;CD49&amp;CE49&amp;CD49&amp;CJ49&amp;CS49&amp;CD49&amp;CE49&amp;CD49&amp;CF49&amp;CT49&amp;CD49&amp;CE49&amp;CD49&amp;CK49&amp;CO49&amp;CD49&amp;CE49&amp;CD49&amp;CL49&amp;CS49&amp;CD49&amp;CE49&amp;CD49&amp;CF49&amp;CU49&amp;CM49&amp;CC49&amp;CD49&amp;CE49&amp;CD49&amp;CF49&amp;CV49&amp;CD49&amp;CE49&amp;CD49&amp;CG49&amp;CO49&amp;CD49&amp;CE49&amp;CD49&amp;CH49&amp;CX49&amp;CD49&amp;CE49&amp;CD49&amp;CF49&amp;CY49&amp;CD49&amp;CE49&amp;CD49&amp;CF49&amp;DB49&amp;DD49&amp;CD49&amp;CE49&amp;CD49&amp;CI49&amp;CX49&amp;CD49&amp;CE49&amp;CD49&amp;CF49&amp;CY49&amp;CD49&amp;CE49&amp;CD49&amp;CF49&amp;DB49&amp;DD49&amp;CD49&amp;CE49&amp;CD49&amp;CK49&amp;CX49&amp;CD49&amp;CE49&amp;CD49&amp;CF49&amp;CY49&amp;CD49&amp;CE49&amp;CD49&amp;CF49&amp;DB49&amp;DF49&amp;CM49&amp;CC49&amp;CD49&amp;CE49&amp;CD49&amp;CF49&amp;CV49&amp;CD49&amp;CE49&amp;CD49&amp;CG49&amp;CO49&amp;CD49&amp;CE49&amp;CD49&amp;CH49&amp;CX49&amp;CD49&amp;CE49&amp;CD49&amp;CF49&amp;CY49&amp;CD49&amp;CE49&amp;CD49&amp;CF49&amp;DB49&amp;DD49&amp;CD49&amp;CE49&amp;CD49&amp;CI49&amp;CX49&amp;CD49&amp;CE49&amp;CD49&amp;CF49&amp;CY49&amp;CD49&amp;CE49&amp;CD49&amp;CF49&amp;DB49&amp;DD49&amp;CD49&amp;CE49&amp;CD49&amp;CK49&amp;CX49&amp;CD49&amp;CE49&amp;CD49&amp;CF49&amp;CY49&amp;CD49&amp;CE49&amp;CD49&amp;CF49&amp;DB49&amp;DF49&amp;CM49&amp;CC49&amp;CD49&amp;CE49&amp;CD49&amp;CF49&amp;CW49&amp;CD49&amp;CE49&amp;CD49&amp;CG49&amp;CO49&amp;CD49&amp;CE49&amp;CD49&amp;CH49&amp;CX49&amp;CD49&amp;CE49&amp;CD49&amp;CF49&amp;CY49&amp;CD49&amp;CE49&amp;CD49&amp;CF49&amp;DB49&amp;DD49&amp;CD49&amp;CE49&amp;CD49&amp;CJ49&amp;CX49&amp;CD49&amp;CE49&amp;CD49&amp;CF49&amp;CY49&amp;CD49&amp;CE49&amp;CD49&amp;CF49&amp;DB49&amp;DD49&amp;CD49&amp;CE49&amp;CD49&amp;CK49&amp;CX49&amp;CD49&amp;CE49&amp;CD49&amp;CF49&amp;CY49&amp;CD49&amp;CE49&amp;CD49&amp;CF49&amp;DC49&amp;CD49&amp;CE49&amp;CD49&amp;CK49&amp;CQ49&amp;CC49&amp;CD49&amp;CE49&amp;CD49&amp;CK49&amp;DG49&amp;CD49&amp;CE49&amp;CD49&amp;CK49&amp;CZ49&amp;CD49&amp;CE49&amp;CD49&amp;CK49&amp;DA49&amp;CD49&amp;CE49&amp;CD49&amp;CF49&amp;CY49&amp;CD49&amp;CE49&amp;CD49&amp;CF49&amp;DE49&amp;DD49&amp;CD49&amp;CE49&amp;CD49&amp;CL49&amp;CX49&amp;CD49&amp;CE49&amp;CD49&amp;CF49&amp;CY49&amp;CD49&amp;CE49&amp;CD49&amp;CF49&amp;DB49&amp;DF49&amp;CN49</f>
        <v>OR(IF(COUNTIFS(医生!$D$49,"&lt;&gt;*午*",医生!$D$49,"&lt;&gt;")=1,COUNTIFS(医生!$D$47:$D$49,"*"&amp;医生!$D$49&amp;"*")+COUNTIFS(医生!$D$51:$D$52,"*"&amp;医生!$D$49&amp;"*")+COUNTIFS(医生!$D$55:$D$56,"*"&amp;医生!$D$49&amp;"*")&gt;1),IF(COUNTIFS(医生!$D$49,"*"&amp;"上午"&amp;"*")=1,COUNTIFS(医生!$D$47:$D$49,"*"&amp;LEFT(医生!$D$49,FIND("午",医生!$D$49)-3)&amp;"*")+COUNTIFS(医生!$D$51,"*"&amp;LEFT(医生!$D$49,FIND("午",医生!$D$49)-3)&amp;"*")+COUNTIFS(医生!$D$55,"*"&amp;LEFT(医生!$D$49,FIND("午",医生!$D$49)-3)&amp;"*")&gt;1),IF(COUNTIFS(医生!$D$49,"*"&amp;"上午"&amp;"*")=1,COUNTIFS(医生!$D$47:$D$49,"*"&amp;LEFT(医生!$D$49,FIND("午",医生!$D$49)-3)&amp;"*")+COUNTIFS(医生!$D$51,"*"&amp;LEFT(医生!$D$49,FIND("午",医生!$D$49)-3)&amp;"*")+COUNTIFS(医生!$D$55,"*"&amp;LEFT(医生!$D$49,FIND("午",医生!$D$49)-3)&amp;"*")&gt;1),IF(COUNTIFS(医生!$D$49,"*"&amp;"下午"&amp;"*")=1,COUNTIFS(医生!$D$47:$D$49,"*"&amp;LEFT(医生!$D$49,FIND("午",医生!$D$49)-3)&amp;"*")+COUNTIFS(医生!$D$52,"*"&amp;LEFT(医生!$D$49,FIND("午",医生!$D$49)-3)&amp;"*")+COUNTIFS(医生!$D$55,"*"&amp;LEFT(医生!$D$49,FIND("午",医生!$D$49)-3)&amp;"*",医生!$D$55,"&lt;&gt;*午*")+IF(COUNTIFS(医生!$D$55,"*"&amp;"午"&amp;"*"),IF(LEFT(医生!$D$55,FIND("+",医生!$D$55)-1)=LEFT(医生!$D$49,FIND("午",医生!$D$49)-3),1,0),0)+COUNTIFS(医生!$D$56,"*"&amp;LEFT(医生!$D$49,FIND("午",医生!$D$49)-3)&amp;"*")&gt;1))</v>
      </c>
      <c r="DJ49" s="4">
        <v>4</v>
      </c>
      <c r="DK49" s="9" t="s">
        <v>200</v>
      </c>
      <c r="DL49" s="9" t="s">
        <v>201</v>
      </c>
      <c r="DM49" s="6" t="s">
        <v>177</v>
      </c>
      <c r="DN49" s="26" t="s">
        <v>227</v>
      </c>
      <c r="DO49" s="26">
        <v>50</v>
      </c>
      <c r="DP49" s="26">
        <v>56</v>
      </c>
      <c r="DQ49" s="6" t="s">
        <v>179</v>
      </c>
      <c r="DR49" s="6" t="s">
        <v>202</v>
      </c>
      <c r="DS49" s="32" t="str">
        <f t="shared" ref="DS49:DS54" si="33">DK49&amp;DM49&amp;DN49&amp;DM49&amp;DP49&amp;DQ49&amp;DL49&amp;DM49&amp;DN49&amp;DM49&amp;DO49&amp;DR49</f>
        <v>COUNTIFS(医生!$D$56,医生!$D$50)&gt;0</v>
      </c>
      <c r="ER49" s="4">
        <v>4</v>
      </c>
      <c r="ES49" s="9" t="s">
        <v>176</v>
      </c>
      <c r="ET49" s="6" t="s">
        <v>177</v>
      </c>
      <c r="EU49" s="6" t="s">
        <v>227</v>
      </c>
      <c r="EV49" s="6">
        <v>47</v>
      </c>
      <c r="EW49" s="6">
        <v>49</v>
      </c>
      <c r="EX49" s="6">
        <v>52</v>
      </c>
      <c r="EY49" s="6">
        <v>55</v>
      </c>
      <c r="EZ49" s="6">
        <v>56</v>
      </c>
      <c r="FA49" s="6" t="s">
        <v>181</v>
      </c>
      <c r="FB49" s="9" t="s">
        <v>183</v>
      </c>
      <c r="FC49" s="9" t="s">
        <v>184</v>
      </c>
      <c r="FD49" s="9" t="s">
        <v>207</v>
      </c>
      <c r="FE49" s="9" t="s">
        <v>203</v>
      </c>
      <c r="FF49" s="9" t="s">
        <v>208</v>
      </c>
      <c r="FG49" s="9" t="s">
        <v>185</v>
      </c>
      <c r="FH49" s="9" t="s">
        <v>209</v>
      </c>
      <c r="FI49" s="9" t="s">
        <v>210</v>
      </c>
      <c r="FJ49" s="9" t="s">
        <v>190</v>
      </c>
      <c r="FK49" s="9" t="s">
        <v>192</v>
      </c>
      <c r="FL49" s="9" t="s">
        <v>211</v>
      </c>
      <c r="FM49" s="36" t="str">
        <f t="shared" ref="FM49:FM54" si="34">ES49&amp;ET49&amp;EU49&amp;ET49&amp;EX49&amp;FC49&amp;ET49&amp;EU49&amp;ET49&amp;EV49&amp;FA49&amp;ET49&amp;EU49&amp;ET49&amp;EW49&amp;FG49&amp;ET49&amp;EU49&amp;ET49&amp;EX49&amp;FE49&amp;ET49&amp;EU49&amp;ET49&amp;EV49&amp;FA49&amp;ET49&amp;EU49&amp;ET49&amp;EW49&amp;FI49&amp;ET49&amp;EU49&amp;ET49&amp;EZ49&amp;FF49&amp;ET49&amp;EU49&amp;ET49&amp;EX49&amp;FH49&amp;ET49&amp;EU49&amp;ET49&amp;EY49&amp;FG49&amp;ET49&amp;EU49&amp;ET49&amp;EX49&amp;FE49&amp;ET49&amp;EU49&amp;ET49&amp;EY49&amp;FB49&amp;ES49&amp;ET49&amp;EU49&amp;ET49&amp;EY49&amp;FD49&amp;ET49&amp;EU49&amp;ET49&amp;EX49&amp;FJ49&amp;ET49&amp;EU49&amp;ET49&amp;EY49&amp;FK49&amp;ET49&amp;EU49&amp;ET49&amp;EY49&amp;FL49</f>
        <v>IF(COUNTIFS(医生!$D$52,"&lt;&gt;")=1,COUNTIFS(医生!$D$47:$D$49,"*"&amp;医生!$D$52&amp;"*",医生!$D$47:$D$49,"&lt;&gt;*上午*")+COUNTIFS(医生!$D$56,医生!$D$52)+COUNTIFS(医生!$D$55,"*"&amp;医生!$D$52&amp;"*",医生!$D$55,"&lt;&gt;*午*")+IF(COUNTIFS(医生!$D$55,"*"&amp;"午"&amp;"*"),COUNTIFS(医生!$D$52,"*"&amp;LEFT(医生!$D$55,FIND("+",医生!$D$55)-1)&amp;"*"))&gt;0)</v>
      </c>
      <c r="FQ49" s="27">
        <v>4</v>
      </c>
      <c r="FR49" s="37" t="s">
        <v>175</v>
      </c>
      <c r="FS49" s="22" t="s">
        <v>176</v>
      </c>
      <c r="FT49" s="38" t="s">
        <v>177</v>
      </c>
      <c r="FU49" s="26" t="s">
        <v>227</v>
      </c>
      <c r="FV49" s="38">
        <v>47</v>
      </c>
      <c r="FW49" s="38">
        <v>49</v>
      </c>
      <c r="FX49" s="38">
        <v>51</v>
      </c>
      <c r="FY49" s="38">
        <v>52</v>
      </c>
      <c r="FZ49" s="38">
        <v>55</v>
      </c>
      <c r="GA49" s="38" t="s">
        <v>179</v>
      </c>
      <c r="GB49" s="38" t="s">
        <v>180</v>
      </c>
      <c r="GC49" s="38" t="s">
        <v>181</v>
      </c>
      <c r="GD49" s="22" t="s">
        <v>213</v>
      </c>
      <c r="GE49" s="22" t="s">
        <v>214</v>
      </c>
      <c r="GF49" s="22" t="s">
        <v>208</v>
      </c>
      <c r="GG49" s="22" t="s">
        <v>215</v>
      </c>
      <c r="GH49" s="22" t="s">
        <v>216</v>
      </c>
      <c r="GI49" s="22" t="s">
        <v>217</v>
      </c>
      <c r="GJ49" s="22" t="s">
        <v>218</v>
      </c>
      <c r="GK49" s="22" t="s">
        <v>185</v>
      </c>
      <c r="GL49" s="22" t="s">
        <v>186</v>
      </c>
      <c r="GM49" s="22" t="s">
        <v>219</v>
      </c>
      <c r="GN49" s="22" t="s">
        <v>220</v>
      </c>
      <c r="GO49" s="22" t="s">
        <v>221</v>
      </c>
      <c r="GP49" s="22" t="s">
        <v>222</v>
      </c>
      <c r="GQ49" s="22" t="s">
        <v>223</v>
      </c>
      <c r="GR49" s="22" t="s">
        <v>188</v>
      </c>
      <c r="GS49" s="22" t="s">
        <v>190</v>
      </c>
      <c r="GT49" s="22" t="s">
        <v>191</v>
      </c>
      <c r="GU49" s="22" t="s">
        <v>192</v>
      </c>
      <c r="GV49" s="22" t="s">
        <v>191</v>
      </c>
      <c r="GW49" s="22" t="s">
        <v>224</v>
      </c>
      <c r="GX49" s="22" t="s">
        <v>225</v>
      </c>
      <c r="GY49" s="22" t="s">
        <v>226</v>
      </c>
      <c r="GZ49" s="39" t="str">
        <f t="shared" ref="GZ49:GZ54" si="35">FR49&amp;FS49&amp;FT49&amp;FU49&amp;FT49&amp;FZ49&amp;GE49&amp;FT49&amp;FU49&amp;FT49&amp;FZ49&amp;GG49&amp;FT49&amp;FU49&amp;FT49&amp;FV49&amp;GC49&amp;FT49&amp;FU49&amp;FT49&amp;FW49&amp;GK49&amp;FT49&amp;FU49&amp;FT49&amp;FZ49&amp;GL49&amp;FT49&amp;FU49&amp;FT49&amp;FZ49&amp;GF49&amp;FT49&amp;FU49&amp;FT49&amp;FX49&amp;GF49&amp;FT49&amp;FU49&amp;FT49&amp;FX49&amp;GJ49&amp;FT49&amp;FU49&amp;FT49&amp;FZ49&amp;GF49&amp;FT49&amp;FU49&amp;FT49&amp;FY49&amp;GF49&amp;FT49&amp;FU49&amp;FT49&amp;FY49&amp;GI49&amp;GA49&amp;FS49&amp;FT49&amp;FU49&amp;FT49&amp;FZ49&amp;GH49&amp;FT49&amp;FU49&amp;FT49&amp;FZ49&amp;GD49&amp;FT49&amp;FU49&amp;FT49&amp;FV49&amp;GC49&amp;FT49&amp;FU49&amp;FT49&amp;FW49&amp;GS49&amp;FT49&amp;FU49&amp;FT49&amp;FZ49&amp;GU49&amp;FT49&amp;FU49&amp;FT49&amp;FZ49&amp;GM49&amp;FT49&amp;FU49&amp;FT49&amp;FV49&amp;GC49&amp;FT49&amp;FU49&amp;FT49&amp;FW49&amp;GO49&amp;FT49&amp;FU49&amp;FT49&amp;FZ49&amp;GU49&amp;FT49&amp;FU49&amp;FT49&amp;FZ49&amp;GW49&amp;FT49&amp;FU49&amp;FT49&amp;FX49&amp;GC49&amp;FT49&amp;FU49&amp;FT49&amp;FY49&amp;GS49&amp;FT49&amp;FU49&amp;FT49&amp;FZ49&amp;GU49&amp;FT49&amp;FU49&amp;FT49&amp;FZ49&amp;GM49&amp;FT49&amp;FU49&amp;FT49&amp;FX49&amp;GC49&amp;FT49&amp;FU49&amp;FT49&amp;FY49&amp;GO49&amp;FT49&amp;FU49&amp;FT49&amp;FZ49&amp;GU49&amp;FT49&amp;FU49&amp;FT49&amp;FZ49&amp;GX49&amp;GA49&amp;FS49&amp;FT49&amp;FU49&amp;FT49&amp;FZ49&amp;GR49&amp;FT49&amp;FU49&amp;FT49&amp;FV49&amp;GC49&amp;FT49&amp;FU49&amp;FT49&amp;FW49&amp;GS49&amp;FT49&amp;FU49&amp;FT49&amp;FZ49&amp;GU49&amp;FT49&amp;FU49&amp;FT49&amp;FZ49&amp;GM49&amp;FT49&amp;FU49&amp;FT49&amp;FX49&amp;GC49&amp;FT49&amp;FU49&amp;FT49&amp;FY49&amp;GS49&amp;FT49&amp;FU49&amp;FT49&amp;FZ49&amp;GU49&amp;FT49&amp;FU49&amp;FT49&amp;FZ49&amp;GN49&amp;GA49&amp;FS49&amp;FT49&amp;FU49&amp;FT49&amp;FZ49&amp;GR49&amp;FT49&amp;FU49&amp;FT49&amp;FV49&amp;GC49&amp;FT49&amp;FU49&amp;FT49&amp;FW49&amp;GQ49&amp;FT49&amp;FU49&amp;FT49&amp;FV49&amp;GC49&amp;FT49&amp;FU49&amp;FT49&amp;FW49&amp;GP49&amp;FT49&amp;FU49&amp;FT49&amp;FZ49&amp;GV49&amp;FT49&amp;FU49&amp;FT49&amp;FZ49&amp;GY49&amp;FT49&amp;FU49&amp;FT49&amp;FZ49&amp;GW49&amp;FT49&amp;FU49&amp;FT49&amp;FX49&amp;GP49&amp;FT49&amp;FU49&amp;FT49&amp;FZ49&amp;GT49&amp;FT49&amp;FU49&amp;FT49&amp;FZ49&amp;GY49&amp;FT49&amp;FU49&amp;FT49&amp;FZ49&amp;GX49&amp;GB49</f>
        <v>OR(IF(COUNTIFS(医生!$D$55,"&lt;&gt;",医生!$D$55,"&lt;&gt;*+*")=1,COUNTIFS(医生!$D$47:$D$49,"*"&amp;医生!$D$55&amp;"*")+COUNTIFS(医生!$D$55,医生!$D$51,医生!$D$51,"&lt;&gt;")+COUNTIFS(医生!$D$55,医生!$D$52,医生!$D$52,"&lt;&gt;")&gt;0),IF(COUNTIFS(医生!$D$55,"*"&amp;"+"&amp;"*",医生!$D$55,"&lt;&gt;*午*")=1,COUNTIFS(医生!$D$47:$D$49,"*"&amp;LEFT(医生!$D$55,FIND("+",医生!$D$55)-1)&amp;"*")+COUNTIFS(医生!$D$47:$D$49,"*"&amp;MID(医生!$D$55,FIND("+",医生!$D$55)+1,3)&amp;"*")+COUNTIFS(医生!$D$51:$D$52,"*"&amp;LEFT(医生!$D$55,FIND("+",医生!$D$55)-1)&amp;"*")+COUNTIFS(医生!$D$51:$D$52,"*"&amp;MID(医生!$D$55,FIND("+",医生!$D$55)+1,3)&amp;"*")&gt;0),IF(COUNTIFS(医生!$D$55,"*"&amp;"上午"&amp;"*")=1,COUNTIFS(医生!$D$47:$D$49,"*"&amp;LEFT(医生!$D$55,FIND("+",医生!$D$55)-1)&amp;"*")+COUNTIFS(医生!$D$51:$D$52,"*"&amp;LEFT(医生!$D$55,FIND("+",医生!$D$55)-1)&amp;"*")&gt;0),IF(COUNTIFS(医生!$D$55,"*"&amp;"上午"&amp;"*")=1,COUNTIFS(医生!$D$47:$D$49,"&lt;&gt;*下午*",医生!$D$47:$D$49,"*"&amp;MID(LEFT(医生!$D$55,FIND("午",医生!$D$55)-3),FIND("+",医生!$D$55)+1,3)&amp;"*")+COUNTIFS(医生!$D$51,"*"&amp;MID(LEFT(医生!$D$55,FIND("午",医生!$D$55)-3),FIND("+",医生!$D$55)+1,3)&amp;"*")&gt;0))</v>
      </c>
      <c r="HD49" s="41">
        <v>4</v>
      </c>
      <c r="HE49" s="40" t="s">
        <v>175</v>
      </c>
      <c r="HF49" s="40" t="s">
        <v>179</v>
      </c>
      <c r="HG49" s="40" t="s">
        <v>180</v>
      </c>
      <c r="HH49" s="33" t="s">
        <v>176</v>
      </c>
      <c r="HI49" s="34" t="s">
        <v>177</v>
      </c>
      <c r="HJ49" s="26" t="s">
        <v>227</v>
      </c>
      <c r="HK49" s="42" t="s">
        <v>235</v>
      </c>
      <c r="HL49" s="34">
        <v>47</v>
      </c>
      <c r="HM49" s="34">
        <v>49</v>
      </c>
      <c r="HN49" s="34">
        <v>50</v>
      </c>
      <c r="HO49" s="34">
        <v>52</v>
      </c>
      <c r="HP49" s="34">
        <v>56</v>
      </c>
      <c r="HQ49" s="34"/>
      <c r="HR49" s="34"/>
      <c r="HS49" s="34">
        <v>51</v>
      </c>
      <c r="HT49" s="34">
        <v>55</v>
      </c>
      <c r="HU49" s="34" t="s">
        <v>181</v>
      </c>
      <c r="HV49" s="33" t="s">
        <v>184</v>
      </c>
      <c r="HW49" s="33" t="s">
        <v>203</v>
      </c>
      <c r="HX49" s="33" t="s">
        <v>186</v>
      </c>
      <c r="HY49" s="33" t="s">
        <v>214</v>
      </c>
      <c r="HZ49" s="33" t="s">
        <v>208</v>
      </c>
      <c r="IA49" s="33" t="s">
        <v>185</v>
      </c>
      <c r="IB49" s="33" t="s">
        <v>209</v>
      </c>
      <c r="IC49" s="33" t="s">
        <v>210</v>
      </c>
      <c r="ID49" s="33" t="s">
        <v>205</v>
      </c>
      <c r="IE49" s="33" t="s">
        <v>228</v>
      </c>
      <c r="IF49" s="9" t="str">
        <f t="shared" ref="IF49:IF53" si="36">HE49&amp;HH49&amp;HI49&amp;HJ49&amp;HI49&amp;HP49&amp;HV49&amp;HI49&amp;HJ49&amp;HI49&amp;HL49&amp;HU49&amp;HI49&amp;HJ49&amp;HI49&amp;HM49&amp;IA49&amp;HI49&amp;HJ49&amp;HI49&amp;HP49&amp;HW49&amp;HI49&amp;HJ49&amp;HI49&amp;HL49&amp;HU49&amp;HI49&amp;HJ49&amp;HI49&amp;HM49&amp;HY49&amp;HI49&amp;HJ49&amp;HI49&amp;HL49&amp;HU49&amp;HI49&amp;HJ49&amp;HI49&amp;HM49&amp;IC49&amp;HI49&amp;HJ49&amp;HI49&amp;HN49&amp;HZ49&amp;HI49&amp;HJ49&amp;HI49&amp;HP49&amp;IB49&amp;HI49&amp;HJ49&amp;HI49&amp;HO49&amp;HZ49&amp;HI49&amp;HJ49&amp;HI49&amp;HP49&amp;IE49&amp;HF49&amp;HH49&amp;HI49&amp;HJ49&amp;HI49&amp;HP49&amp;HV49&amp;HI49&amp;HK49&amp;HI49&amp;HL49&amp;HU49&amp;HI49&amp;HK49&amp;HI49&amp;HM49&amp;IA49&amp;HI49&amp;HJ49&amp;HI49&amp;HP49&amp;HX49&amp;HI49&amp;HK49&amp;HI49&amp;HS49&amp;HU49&amp;HI49&amp;HK49&amp;HI49&amp;HT49&amp;IA49&amp;HI49&amp;HJ49&amp;HI49&amp;HP49&amp;ID49&amp;HG49</f>
        <v>OR(IF(COUNTIFS(医生!$D$56,"&lt;&gt;")=1,COUNTIFS(医生!$D$47:$D$49,"*"&amp;医生!$D$56&amp;"*",医生!$D$47:$D$49,"&lt;&gt;",医生!$D$47:$D$49,"&lt;&gt;*上午*")+COUNTIFS(医生!$D$50,医生!$D$56)+COUNTIFS(医生!$D$52,医生!$D$56)&gt;0),IF(COUNTIFS(医生!$D$56,"&lt;&gt;")=1,COUNTIFS(医生!$E$47:$E$49,"*"&amp;医生!$D$56&amp;"*")+COUNTIFS(医生!$E$51:$E$55,"*"&amp;医生!$D$56&amp;"*")&gt;0))</v>
      </c>
      <c r="IJ49" s="4">
        <v>4</v>
      </c>
      <c r="IK49" s="9" t="s">
        <v>176</v>
      </c>
      <c r="IL49" s="6" t="s">
        <v>177</v>
      </c>
      <c r="IM49" s="6" t="s">
        <v>178</v>
      </c>
      <c r="IN49" s="6" t="s">
        <v>227</v>
      </c>
      <c r="IO49" s="6" t="s">
        <v>235</v>
      </c>
      <c r="IP49" s="6">
        <v>47</v>
      </c>
      <c r="IQ49" s="6">
        <v>49</v>
      </c>
      <c r="IR49" s="6">
        <v>51</v>
      </c>
      <c r="IS49" s="6">
        <v>55</v>
      </c>
      <c r="IT49" s="6">
        <v>56</v>
      </c>
      <c r="IU49" s="6"/>
      <c r="IV49" s="6"/>
      <c r="IW49" s="6"/>
      <c r="IX49" s="6"/>
      <c r="IY49" s="6" t="s">
        <v>181</v>
      </c>
      <c r="IZ49" s="9" t="s">
        <v>184</v>
      </c>
      <c r="JA49" s="9" t="s">
        <v>185</v>
      </c>
      <c r="JB49" s="9" t="s">
        <v>186</v>
      </c>
      <c r="JC49" s="9" t="s">
        <v>230</v>
      </c>
      <c r="JD49" s="47" t="str">
        <f t="shared" ref="JD49:JD53" si="37">IK49&amp;IL49&amp;IN49&amp;IL49&amp;IT49&amp;IZ49&amp;IL49&amp;IO49&amp;IL49&amp;IP49&amp;IY49&amp;IL49&amp;IO49&amp;IL49&amp;IQ49&amp;JA49&amp;IL49&amp;IN49&amp;IL49&amp;IT49&amp;JB49&amp;IL49&amp;IO49&amp;IL49&amp;IR49&amp;IY49&amp;IL49&amp;IO49&amp;IL49&amp;IS49&amp;JA49&amp;IL49&amp;IN49&amp;IL49&amp;IT49&amp;JC49</f>
        <v>IF(COUNTIFS(医生!$D$56,"&lt;&gt;")=1,COUNTIFS(医生!$E$47:$E$49,"*"&amp;医生!$D$56&amp;"*")+COUNTIFS(医生!$E$51:$E$55,"*"&amp;医生!$D$56&amp;"*")&lt;1)</v>
      </c>
      <c r="JF49" s="4">
        <v>4</v>
      </c>
      <c r="JG49" s="9" t="s">
        <v>176</v>
      </c>
      <c r="JH49" s="6" t="s">
        <v>177</v>
      </c>
      <c r="JI49" s="6" t="s">
        <v>178</v>
      </c>
      <c r="JJ49" s="6" t="s">
        <v>227</v>
      </c>
      <c r="JK49" s="6" t="s">
        <v>235</v>
      </c>
      <c r="JL49" s="6">
        <v>47</v>
      </c>
      <c r="JM49" s="6">
        <v>49</v>
      </c>
      <c r="JN49" s="6">
        <v>51</v>
      </c>
      <c r="JO49" s="6">
        <v>55</v>
      </c>
      <c r="JP49" s="6">
        <v>56</v>
      </c>
      <c r="JQ49" s="6"/>
      <c r="JR49" s="6"/>
      <c r="JS49" s="6"/>
      <c r="JT49" s="6"/>
      <c r="JU49" s="6" t="s">
        <v>181</v>
      </c>
      <c r="JV49" s="9" t="s">
        <v>184</v>
      </c>
      <c r="JW49" s="9" t="s">
        <v>185</v>
      </c>
      <c r="JX49" s="9" t="s">
        <v>186</v>
      </c>
      <c r="JY49" s="9" t="s">
        <v>230</v>
      </c>
      <c r="JZ49" s="47" t="str">
        <f t="shared" ref="JZ49:JZ54" si="38">JG49&amp;JH49&amp;JI49&amp;JH49&amp;JP49&amp;JV49&amp;JH49&amp;JJ49&amp;JH49&amp;JL49&amp;JU49&amp;JH49&amp;JJ49&amp;JH49&amp;JM49&amp;JW49&amp;JH49&amp;JI49&amp;JH49&amp;JP49&amp;JX49&amp;JH49&amp;JJ49&amp;JH49&amp;JN49&amp;JU49&amp;JH49&amp;JJ49&amp;JH49&amp;JO49&amp;JW49&amp;JH49&amp;JI49&amp;JH49&amp;JP49&amp;JY49</f>
        <v>IF(COUNTIFS(医生!$C$56,"&lt;&gt;")=1,COUNTIFS(医生!$D$47:$D$49,"*"&amp;医生!$C$56&amp;"*")+COUNTIFS(医生!$D$51:$D$55,"*"&amp;医生!$C$56&amp;"*")&lt;1)</v>
      </c>
    </row>
    <row r="50" spans="5:286" ht="142.5" x14ac:dyDescent="0.2">
      <c r="E50" s="23"/>
      <c r="J50" s="6" t="s">
        <v>175</v>
      </c>
      <c r="K50" s="9" t="s">
        <v>176</v>
      </c>
      <c r="L50" s="6" t="s">
        <v>177</v>
      </c>
      <c r="M50" s="6" t="s">
        <v>235</v>
      </c>
      <c r="N50" s="26">
        <v>47</v>
      </c>
      <c r="O50" s="26">
        <v>47</v>
      </c>
      <c r="P50" s="26">
        <v>49</v>
      </c>
      <c r="Q50" s="26">
        <v>51</v>
      </c>
      <c r="R50" s="26">
        <v>52</v>
      </c>
      <c r="S50" s="26">
        <v>55</v>
      </c>
      <c r="T50" s="26">
        <v>56</v>
      </c>
      <c r="U50" s="6" t="s">
        <v>179</v>
      </c>
      <c r="V50" s="6" t="s">
        <v>180</v>
      </c>
      <c r="W50" s="6" t="s">
        <v>181</v>
      </c>
      <c r="X50" s="9" t="s">
        <v>182</v>
      </c>
      <c r="Y50" s="9" t="s">
        <v>183</v>
      </c>
      <c r="Z50" s="9" t="s">
        <v>184</v>
      </c>
      <c r="AA50" s="9" t="s">
        <v>185</v>
      </c>
      <c r="AB50" s="9" t="s">
        <v>186</v>
      </c>
      <c r="AC50" s="9" t="s">
        <v>187</v>
      </c>
      <c r="AD50" s="9" t="s">
        <v>188</v>
      </c>
      <c r="AE50" s="9" t="s">
        <v>189</v>
      </c>
      <c r="AF50" s="9" t="s">
        <v>190</v>
      </c>
      <c r="AG50" s="9" t="s">
        <v>191</v>
      </c>
      <c r="AH50" s="9" t="s">
        <v>192</v>
      </c>
      <c r="AI50" s="9" t="s">
        <v>193</v>
      </c>
      <c r="AJ50" s="9" t="s">
        <v>194</v>
      </c>
      <c r="AK50" s="9" t="s">
        <v>195</v>
      </c>
      <c r="AL50" s="9" t="s">
        <v>196</v>
      </c>
      <c r="AM50" s="9" t="s">
        <v>197</v>
      </c>
      <c r="AN50" s="9" t="s">
        <v>198</v>
      </c>
      <c r="AO50" s="9" t="s">
        <v>199</v>
      </c>
      <c r="AP50" s="19" t="str">
        <f t="shared" si="30"/>
        <v>OR(IF(COUNTIFS(医生!$E$47,"&lt;&gt;*午*",医生!$E$47,"&lt;&gt;")=1,COUNTIFS(医生!$E$47:$E$49,"*"&amp;医生!$E$47&amp;"*")+COUNTIFS(医生!$E$51:$E$52,"*"&amp;医生!$E$47&amp;"*")+COUNTIFS(医生!$E$55:$E$56,"*"&amp;医生!$E$47&amp;"*")&gt;1),IF(COUNTIFS(医生!$E$47,"*"&amp;"上午"&amp;"*")=1,COUNTIFS(医生!$E$47:$E$49,"*"&amp;LEFT(医生!$E$47,FIND("午",医生!$E$47)-3)&amp;"*")+COUNTIFS(医生!$E$51,"*"&amp;LEFT(医生!$E$47,FIND("午",医生!$E$47)-3)&amp;"*")+COUNTIFS(医生!$E$55,"*"&amp;LEFT(医生!$E$47,FIND("午",医生!$E$47)-3)&amp;"*")&gt;1),IF(COUNTIFS(医生!$E$47,"*"&amp;"上午"&amp;"*")=1,COUNTIFS(医生!$E$47:$E$49,"*"&amp;LEFT(医生!$E$47,FIND("午",医生!$E$47)-3)&amp;"*")+COUNTIFS(医生!$E$51,"*"&amp;LEFT(医生!$E$47,FIND("午",医生!$E$47)-3)&amp;"*")+COUNTIFS(医生!$E$55,"*"&amp;LEFT(医生!$E$47,FIND("午",医生!$E$47)-3)&amp;"*")&gt;1),IF(COUNTIFS(医生!$E$47,"*"&amp;"下午"&amp;"*")=1,COUNTIFS(医生!$E$47:$E$49,"*"&amp;LEFT(医生!$E$47,FIND("午",医生!$E$47)-3)&amp;"*")+COUNTIFS(医生!$E$52,"*"&amp;LEFT(医生!$E$47,FIND("午",医生!$E$47)-3)&amp;"*")+COUNTIFS(医生!$E$55,"*"&amp;LEFT(医生!$E$47,FIND("午",医生!$E$47)-3)&amp;"*",医生!$E$55,"&lt;&gt;*午*")+IF(COUNTIFS(医生!$E$55,"*"&amp;"午"&amp;"*"),IF(LEFT(医生!$E$55,FIND("+",医生!$E$55)-1)=LEFT(医生!$E$47,FIND("午",医生!$E$47)-3),1,0),0)+COUNTIFS(医生!$E$56,"*"&amp;LEFT(医生!$E$47,FIND("午",医生!$E$47)-3)&amp;"*")&gt;1))</v>
      </c>
      <c r="AS50" s="6" t="s">
        <v>175</v>
      </c>
      <c r="AT50" s="9" t="s">
        <v>176</v>
      </c>
      <c r="AU50" s="6" t="s">
        <v>177</v>
      </c>
      <c r="AV50" s="6" t="s">
        <v>235</v>
      </c>
      <c r="AW50" s="26">
        <v>48</v>
      </c>
      <c r="AX50" s="26">
        <v>47</v>
      </c>
      <c r="AY50" s="26">
        <v>49</v>
      </c>
      <c r="AZ50" s="26">
        <v>51</v>
      </c>
      <c r="BA50" s="26">
        <v>52</v>
      </c>
      <c r="BB50" s="26">
        <v>55</v>
      </c>
      <c r="BC50" s="26">
        <v>56</v>
      </c>
      <c r="BD50" s="6" t="s">
        <v>179</v>
      </c>
      <c r="BE50" s="6" t="s">
        <v>180</v>
      </c>
      <c r="BF50" s="6" t="s">
        <v>181</v>
      </c>
      <c r="BG50" s="9" t="s">
        <v>182</v>
      </c>
      <c r="BH50" s="9" t="s">
        <v>183</v>
      </c>
      <c r="BI50" s="9" t="s">
        <v>184</v>
      </c>
      <c r="BJ50" s="9" t="s">
        <v>185</v>
      </c>
      <c r="BK50" s="9" t="s">
        <v>186</v>
      </c>
      <c r="BL50" s="9" t="s">
        <v>187</v>
      </c>
      <c r="BM50" s="9" t="s">
        <v>188</v>
      </c>
      <c r="BN50" s="9" t="s">
        <v>189</v>
      </c>
      <c r="BO50" s="9" t="s">
        <v>190</v>
      </c>
      <c r="BP50" s="9" t="s">
        <v>191</v>
      </c>
      <c r="BQ50" s="9" t="s">
        <v>192</v>
      </c>
      <c r="BR50" s="9" t="s">
        <v>193</v>
      </c>
      <c r="BS50" s="9" t="s">
        <v>194</v>
      </c>
      <c r="BT50" s="9" t="s">
        <v>195</v>
      </c>
      <c r="BU50" s="9" t="s">
        <v>196</v>
      </c>
      <c r="BV50" s="9" t="s">
        <v>197</v>
      </c>
      <c r="BW50" s="9" t="s">
        <v>198</v>
      </c>
      <c r="BX50" s="9" t="s">
        <v>199</v>
      </c>
      <c r="BY50" s="29" t="str">
        <f t="shared" si="31"/>
        <v>OR(IF(COUNTIFS(医生!$E$48,"&lt;&gt;*午*",医生!$E$48,"&lt;&gt;")=1,COUNTIFS(医生!$E$47:$E$49,"*"&amp;医生!$E$48&amp;"*")+COUNTIFS(医生!$E$51:$E$52,"*"&amp;医生!$E$48&amp;"*")+COUNTIFS(医生!$E$55:$E$56,"*"&amp;医生!$E$48&amp;"*")&gt;1),IF(COUNTIFS(医生!$E$48,"*"&amp;"上午"&amp;"*")=1,COUNTIFS(医生!$E$47:$E$49,"*"&amp;LEFT(医生!$E$48,FIND("午",医生!$E$48)-3)&amp;"*")+COUNTIFS(医生!$E$51,"*"&amp;LEFT(医生!$E$48,FIND("午",医生!$E$48)-3)&amp;"*")+COUNTIFS(医生!$E$55,"*"&amp;LEFT(医生!$E$48,FIND("午",医生!$E$48)-3)&amp;"*")&gt;1),IF(COUNTIFS(医生!$E$48,"*"&amp;"上午"&amp;"*")=1,COUNTIFS(医生!$E$47:$E$49,"*"&amp;LEFT(医生!$E$48,FIND("午",医生!$E$48)-3)&amp;"*")+COUNTIFS(医生!$E$51,"*"&amp;LEFT(医生!$E$48,FIND("午",医生!$E$48)-3)&amp;"*")+COUNTIFS(医生!$E$55,"*"&amp;LEFT(医生!$E$48,FIND("午",医生!$E$48)-3)&amp;"*")&gt;1),IF(COUNTIFS(医生!$E$48,"*"&amp;"下午"&amp;"*")=1,COUNTIFS(医生!$E$47:$E$49,"*"&amp;LEFT(医生!$E$48,FIND("午",医生!$E$48)-3)&amp;"*")+COUNTIFS(医生!$E$52,"*"&amp;LEFT(医生!$E$48,FIND("午",医生!$E$48)-3)&amp;"*")+COUNTIFS(医生!$E$55,"*"&amp;LEFT(医生!$E$48,FIND("午",医生!$E$48)-3)&amp;"*",医生!$E$55,"&lt;&gt;*午*")+IF(COUNTIFS(医生!$E$55,"*"&amp;"午"&amp;"*"),IF(LEFT(医生!$E$55,FIND("+",医生!$E$55)-1)=LEFT(医生!$E$48,FIND("午",医生!$E$48)-3),1,0),0)+COUNTIFS(医生!$E$56,"*"&amp;LEFT(医生!$E$48,FIND("午",医生!$E$48)-3)&amp;"*")&gt;1))</v>
      </c>
      <c r="CB50" s="6" t="s">
        <v>175</v>
      </c>
      <c r="CC50" s="9" t="s">
        <v>176</v>
      </c>
      <c r="CD50" s="6" t="s">
        <v>177</v>
      </c>
      <c r="CE50" s="6" t="s">
        <v>235</v>
      </c>
      <c r="CF50" s="26">
        <v>49</v>
      </c>
      <c r="CG50" s="26">
        <v>47</v>
      </c>
      <c r="CH50" s="26">
        <v>49</v>
      </c>
      <c r="CI50" s="26">
        <v>51</v>
      </c>
      <c r="CJ50" s="26">
        <v>52</v>
      </c>
      <c r="CK50" s="26">
        <v>55</v>
      </c>
      <c r="CL50" s="26">
        <v>56</v>
      </c>
      <c r="CM50" s="6" t="s">
        <v>179</v>
      </c>
      <c r="CN50" s="6" t="s">
        <v>180</v>
      </c>
      <c r="CO50" s="6" t="s">
        <v>181</v>
      </c>
      <c r="CP50" s="9" t="s">
        <v>182</v>
      </c>
      <c r="CQ50" s="9" t="s">
        <v>183</v>
      </c>
      <c r="CR50" s="9" t="s">
        <v>184</v>
      </c>
      <c r="CS50" s="9" t="s">
        <v>185</v>
      </c>
      <c r="CT50" s="9" t="s">
        <v>186</v>
      </c>
      <c r="CU50" s="9" t="s">
        <v>187</v>
      </c>
      <c r="CV50" s="9" t="s">
        <v>188</v>
      </c>
      <c r="CW50" s="9" t="s">
        <v>189</v>
      </c>
      <c r="CX50" s="9" t="s">
        <v>190</v>
      </c>
      <c r="CY50" s="9" t="s">
        <v>191</v>
      </c>
      <c r="CZ50" s="9" t="s">
        <v>192</v>
      </c>
      <c r="DA50" s="9" t="s">
        <v>193</v>
      </c>
      <c r="DB50" s="9" t="s">
        <v>194</v>
      </c>
      <c r="DC50" s="9" t="s">
        <v>195</v>
      </c>
      <c r="DD50" s="9" t="s">
        <v>196</v>
      </c>
      <c r="DE50" s="9" t="s">
        <v>197</v>
      </c>
      <c r="DF50" s="9" t="s">
        <v>198</v>
      </c>
      <c r="DG50" s="9" t="s">
        <v>199</v>
      </c>
      <c r="DH50" s="30" t="str">
        <f t="shared" si="32"/>
        <v>OR(IF(COUNTIFS(医生!$E$49,"&lt;&gt;*午*",医生!$E$49,"&lt;&gt;")=1,COUNTIFS(医生!$E$47:$E$49,"*"&amp;医生!$E$49&amp;"*")+COUNTIFS(医生!$E$51:$E$52,"*"&amp;医生!$E$49&amp;"*")+COUNTIFS(医生!$E$55:$E$56,"*"&amp;医生!$E$49&amp;"*")&gt;1),IF(COUNTIFS(医生!$E$49,"*"&amp;"上午"&amp;"*")=1,COUNTIFS(医生!$E$47:$E$49,"*"&amp;LEFT(医生!$E$49,FIND("午",医生!$E$49)-3)&amp;"*")+COUNTIFS(医生!$E$51,"*"&amp;LEFT(医生!$E$49,FIND("午",医生!$E$49)-3)&amp;"*")+COUNTIFS(医生!$E$55,"*"&amp;LEFT(医生!$E$49,FIND("午",医生!$E$49)-3)&amp;"*")&gt;1),IF(COUNTIFS(医生!$E$49,"*"&amp;"上午"&amp;"*")=1,COUNTIFS(医生!$E$47:$E$49,"*"&amp;LEFT(医生!$E$49,FIND("午",医生!$E$49)-3)&amp;"*")+COUNTIFS(医生!$E$51,"*"&amp;LEFT(医生!$E$49,FIND("午",医生!$E$49)-3)&amp;"*")+COUNTIFS(医生!$E$55,"*"&amp;LEFT(医生!$E$49,FIND("午",医生!$E$49)-3)&amp;"*")&gt;1),IF(COUNTIFS(医生!$E$49,"*"&amp;"下午"&amp;"*")=1,COUNTIFS(医生!$E$47:$E$49,"*"&amp;LEFT(医生!$E$49,FIND("午",医生!$E$49)-3)&amp;"*")+COUNTIFS(医生!$E$52,"*"&amp;LEFT(医生!$E$49,FIND("午",医生!$E$49)-3)&amp;"*")+COUNTIFS(医生!$E$55,"*"&amp;LEFT(医生!$E$49,FIND("午",医生!$E$49)-3)&amp;"*",医生!$E$55,"&lt;&gt;*午*")+IF(COUNTIFS(医生!$E$55,"*"&amp;"午"&amp;"*"),IF(LEFT(医生!$E$55,FIND("+",医生!$E$55)-1)=LEFT(医生!$E$49,FIND("午",医生!$E$49)-3),1,0),0)+COUNTIFS(医生!$E$56,"*"&amp;LEFT(医生!$E$49,FIND("午",医生!$E$49)-3)&amp;"*")&gt;1))</v>
      </c>
      <c r="DK50" s="9" t="s">
        <v>200</v>
      </c>
      <c r="DL50" s="9" t="s">
        <v>201</v>
      </c>
      <c r="DM50" s="6" t="s">
        <v>177</v>
      </c>
      <c r="DN50" s="26" t="s">
        <v>235</v>
      </c>
      <c r="DO50" s="26">
        <v>50</v>
      </c>
      <c r="DP50" s="26">
        <v>56</v>
      </c>
      <c r="DQ50" s="6" t="s">
        <v>179</v>
      </c>
      <c r="DR50" s="6" t="s">
        <v>202</v>
      </c>
      <c r="DS50" s="32" t="str">
        <f t="shared" si="33"/>
        <v>COUNTIFS(医生!$E$56,医生!$E$50)&gt;0</v>
      </c>
      <c r="DX50" s="9"/>
      <c r="DY50" s="6" t="s">
        <v>130</v>
      </c>
      <c r="DZ50" s="9" t="s">
        <v>131</v>
      </c>
      <c r="EA50" s="9" t="s">
        <v>132</v>
      </c>
      <c r="EB50" s="9" t="s">
        <v>160</v>
      </c>
      <c r="EC50" s="9" t="s">
        <v>161</v>
      </c>
      <c r="ED50" s="9" t="s">
        <v>133</v>
      </c>
      <c r="EE50" s="9" t="s">
        <v>135</v>
      </c>
      <c r="EF50" s="9" t="s">
        <v>139</v>
      </c>
      <c r="EG50" s="9" t="s">
        <v>140</v>
      </c>
      <c r="EH50" s="9" t="s">
        <v>141</v>
      </c>
      <c r="EI50" s="9" t="s">
        <v>142</v>
      </c>
      <c r="EJ50" s="9" t="s">
        <v>143</v>
      </c>
      <c r="EK50" s="9" t="s">
        <v>144</v>
      </c>
      <c r="EL50" s="9"/>
      <c r="ES50" s="9" t="s">
        <v>176</v>
      </c>
      <c r="ET50" s="6" t="s">
        <v>177</v>
      </c>
      <c r="EU50" s="6" t="s">
        <v>235</v>
      </c>
      <c r="EV50" s="6">
        <v>47</v>
      </c>
      <c r="EW50" s="6">
        <v>49</v>
      </c>
      <c r="EX50" s="6">
        <v>52</v>
      </c>
      <c r="EY50" s="6">
        <v>55</v>
      </c>
      <c r="EZ50" s="6">
        <v>56</v>
      </c>
      <c r="FA50" s="6" t="s">
        <v>181</v>
      </c>
      <c r="FB50" s="9" t="s">
        <v>183</v>
      </c>
      <c r="FC50" s="9" t="s">
        <v>184</v>
      </c>
      <c r="FD50" s="9" t="s">
        <v>207</v>
      </c>
      <c r="FE50" s="9" t="s">
        <v>203</v>
      </c>
      <c r="FF50" s="9" t="s">
        <v>208</v>
      </c>
      <c r="FG50" s="9" t="s">
        <v>185</v>
      </c>
      <c r="FH50" s="9" t="s">
        <v>209</v>
      </c>
      <c r="FI50" s="9" t="s">
        <v>210</v>
      </c>
      <c r="FJ50" s="9" t="s">
        <v>190</v>
      </c>
      <c r="FK50" s="9" t="s">
        <v>192</v>
      </c>
      <c r="FL50" s="9" t="s">
        <v>211</v>
      </c>
      <c r="FM50" s="36" t="str">
        <f t="shared" si="34"/>
        <v>IF(COUNTIFS(医生!$E$52,"&lt;&gt;")=1,COUNTIFS(医生!$E$47:$E$49,"*"&amp;医生!$E$52&amp;"*",医生!$E$47:$E$49,"&lt;&gt;*上午*")+COUNTIFS(医生!$E$56,医生!$E$52)+COUNTIFS(医生!$E$55,"*"&amp;医生!$E$52&amp;"*",医生!$E$55,"&lt;&gt;*午*")+IF(COUNTIFS(医生!$E$55,"*"&amp;"午"&amp;"*"),COUNTIFS(医生!$E$52,"*"&amp;LEFT(医生!$E$55,FIND("+",医生!$E$55)-1)&amp;"*"))&gt;0)</v>
      </c>
      <c r="FQ50" s="27"/>
      <c r="FR50" s="37" t="s">
        <v>175</v>
      </c>
      <c r="FS50" s="22" t="s">
        <v>176</v>
      </c>
      <c r="FT50" s="38" t="s">
        <v>177</v>
      </c>
      <c r="FU50" s="26" t="s">
        <v>235</v>
      </c>
      <c r="FV50" s="38">
        <v>47</v>
      </c>
      <c r="FW50" s="38">
        <v>49</v>
      </c>
      <c r="FX50" s="38">
        <v>51</v>
      </c>
      <c r="FY50" s="38">
        <v>52</v>
      </c>
      <c r="FZ50" s="38">
        <v>55</v>
      </c>
      <c r="GA50" s="38" t="s">
        <v>179</v>
      </c>
      <c r="GB50" s="38" t="s">
        <v>180</v>
      </c>
      <c r="GC50" s="38" t="s">
        <v>181</v>
      </c>
      <c r="GD50" s="22" t="s">
        <v>213</v>
      </c>
      <c r="GE50" s="22" t="s">
        <v>214</v>
      </c>
      <c r="GF50" s="22" t="s">
        <v>208</v>
      </c>
      <c r="GG50" s="22" t="s">
        <v>215</v>
      </c>
      <c r="GH50" s="22" t="s">
        <v>216</v>
      </c>
      <c r="GI50" s="22" t="s">
        <v>217</v>
      </c>
      <c r="GJ50" s="22" t="s">
        <v>218</v>
      </c>
      <c r="GK50" s="22" t="s">
        <v>185</v>
      </c>
      <c r="GL50" s="22" t="s">
        <v>186</v>
      </c>
      <c r="GM50" s="22" t="s">
        <v>219</v>
      </c>
      <c r="GN50" s="22" t="s">
        <v>220</v>
      </c>
      <c r="GO50" s="22" t="s">
        <v>221</v>
      </c>
      <c r="GP50" s="22" t="s">
        <v>222</v>
      </c>
      <c r="GQ50" s="22" t="s">
        <v>223</v>
      </c>
      <c r="GR50" s="22" t="s">
        <v>188</v>
      </c>
      <c r="GS50" s="22" t="s">
        <v>190</v>
      </c>
      <c r="GT50" s="22" t="s">
        <v>191</v>
      </c>
      <c r="GU50" s="22" t="s">
        <v>192</v>
      </c>
      <c r="GV50" s="22" t="s">
        <v>191</v>
      </c>
      <c r="GW50" s="22" t="s">
        <v>224</v>
      </c>
      <c r="GX50" s="22" t="s">
        <v>225</v>
      </c>
      <c r="GY50" s="22" t="s">
        <v>226</v>
      </c>
      <c r="GZ50" s="39" t="str">
        <f t="shared" si="35"/>
        <v>OR(IF(COUNTIFS(医生!$E$55,"&lt;&gt;",医生!$E$55,"&lt;&gt;*+*")=1,COUNTIFS(医生!$E$47:$E$49,"*"&amp;医生!$E$55&amp;"*")+COUNTIFS(医生!$E$55,医生!$E$51,医生!$E$51,"&lt;&gt;")+COUNTIFS(医生!$E$55,医生!$E$52,医生!$E$52,"&lt;&gt;")&gt;0),IF(COUNTIFS(医生!$E$55,"*"&amp;"+"&amp;"*",医生!$E$55,"&lt;&gt;*午*")=1,COUNTIFS(医生!$E$47:$E$49,"*"&amp;LEFT(医生!$E$55,FIND("+",医生!$E$55)-1)&amp;"*")+COUNTIFS(医生!$E$47:$E$49,"*"&amp;MID(医生!$E$55,FIND("+",医生!$E$55)+1,3)&amp;"*")+COUNTIFS(医生!$E$51:$E$52,"*"&amp;LEFT(医生!$E$55,FIND("+",医生!$E$55)-1)&amp;"*")+COUNTIFS(医生!$E$51:$E$52,"*"&amp;MID(医生!$E$55,FIND("+",医生!$E$55)+1,3)&amp;"*")&gt;0),IF(COUNTIFS(医生!$E$55,"*"&amp;"上午"&amp;"*")=1,COUNTIFS(医生!$E$47:$E$49,"*"&amp;LEFT(医生!$E$55,FIND("+",医生!$E$55)-1)&amp;"*")+COUNTIFS(医生!$E$51:$E$52,"*"&amp;LEFT(医生!$E$55,FIND("+",医生!$E$55)-1)&amp;"*")&gt;0),IF(COUNTIFS(医生!$E$55,"*"&amp;"上午"&amp;"*")=1,COUNTIFS(医生!$E$47:$E$49,"&lt;&gt;*下午*",医生!$E$47:$E$49,"*"&amp;MID(LEFT(医生!$E$55,FIND("午",医生!$E$55)-3),FIND("+",医生!$E$55)+1,3)&amp;"*")+COUNTIFS(医生!$E$51,"*"&amp;MID(LEFT(医生!$E$55,FIND("午",医生!$E$55)-3),FIND("+",医生!$E$55)+1,3)&amp;"*")&gt;0))</v>
      </c>
      <c r="HE50" s="40" t="s">
        <v>175</v>
      </c>
      <c r="HF50" s="40" t="s">
        <v>179</v>
      </c>
      <c r="HG50" s="40" t="s">
        <v>180</v>
      </c>
      <c r="HH50" s="33" t="s">
        <v>176</v>
      </c>
      <c r="HI50" s="34" t="s">
        <v>177</v>
      </c>
      <c r="HJ50" s="26" t="s">
        <v>235</v>
      </c>
      <c r="HK50" s="42" t="s">
        <v>239</v>
      </c>
      <c r="HL50" s="34">
        <v>47</v>
      </c>
      <c r="HM50" s="34">
        <v>49</v>
      </c>
      <c r="HN50" s="34">
        <v>50</v>
      </c>
      <c r="HO50" s="34">
        <v>52</v>
      </c>
      <c r="HP50" s="34">
        <v>56</v>
      </c>
      <c r="HQ50" s="34"/>
      <c r="HR50" s="34"/>
      <c r="HS50" s="34">
        <v>51</v>
      </c>
      <c r="HT50" s="34">
        <v>55</v>
      </c>
      <c r="HU50" s="34" t="s">
        <v>181</v>
      </c>
      <c r="HV50" s="33" t="s">
        <v>184</v>
      </c>
      <c r="HW50" s="33" t="s">
        <v>203</v>
      </c>
      <c r="HX50" s="33" t="s">
        <v>186</v>
      </c>
      <c r="HY50" s="33" t="s">
        <v>214</v>
      </c>
      <c r="HZ50" s="33" t="s">
        <v>208</v>
      </c>
      <c r="IA50" s="33" t="s">
        <v>185</v>
      </c>
      <c r="IB50" s="33" t="s">
        <v>209</v>
      </c>
      <c r="IC50" s="33" t="s">
        <v>210</v>
      </c>
      <c r="ID50" s="33" t="s">
        <v>205</v>
      </c>
      <c r="IE50" s="33" t="s">
        <v>228</v>
      </c>
      <c r="IF50" s="9" t="str">
        <f t="shared" si="36"/>
        <v>OR(IF(COUNTIFS(医生!$E$56,"&lt;&gt;")=1,COUNTIFS(医生!$E$47:$E$49,"*"&amp;医生!$E$56&amp;"*",医生!$E$47:$E$49,"&lt;&gt;",医生!$E$47:$E$49,"&lt;&gt;*上午*")+COUNTIFS(医生!$E$50,医生!$E$56)+COUNTIFS(医生!$E$52,医生!$E$56)&gt;0),IF(COUNTIFS(医生!$E$56,"&lt;&gt;")=1,COUNTIFS(医生!$F$47:$F$49,"*"&amp;医生!$E$56&amp;"*")+COUNTIFS(医生!$F$51:$F$55,"*"&amp;医生!$E$56&amp;"*")&gt;0))</v>
      </c>
      <c r="IK50" s="9" t="s">
        <v>176</v>
      </c>
      <c r="IL50" s="6" t="s">
        <v>177</v>
      </c>
      <c r="IM50" s="6" t="s">
        <v>227</v>
      </c>
      <c r="IN50" s="6" t="s">
        <v>235</v>
      </c>
      <c r="IO50" s="6" t="s">
        <v>239</v>
      </c>
      <c r="IP50" s="6">
        <v>47</v>
      </c>
      <c r="IQ50" s="6">
        <v>49</v>
      </c>
      <c r="IR50" s="6">
        <v>51</v>
      </c>
      <c r="IS50" s="6">
        <v>55</v>
      </c>
      <c r="IT50" s="6">
        <v>56</v>
      </c>
      <c r="IU50" s="6"/>
      <c r="IV50" s="6"/>
      <c r="IW50" s="6"/>
      <c r="IX50" s="6"/>
      <c r="IY50" s="6" t="s">
        <v>181</v>
      </c>
      <c r="IZ50" s="9" t="s">
        <v>184</v>
      </c>
      <c r="JA50" s="9" t="s">
        <v>185</v>
      </c>
      <c r="JB50" s="9" t="s">
        <v>186</v>
      </c>
      <c r="JC50" s="9" t="s">
        <v>230</v>
      </c>
      <c r="JD50" s="47" t="str">
        <f t="shared" si="37"/>
        <v>IF(COUNTIFS(医生!$E$56,"&lt;&gt;")=1,COUNTIFS(医生!$F$47:$F$49,"*"&amp;医生!$E$56&amp;"*")+COUNTIFS(医生!$F$51:$F$55,"*"&amp;医生!$E$56&amp;"*")&lt;1)</v>
      </c>
      <c r="JG50" s="9" t="s">
        <v>176</v>
      </c>
      <c r="JH50" s="6" t="s">
        <v>177</v>
      </c>
      <c r="JI50" s="6" t="s">
        <v>227</v>
      </c>
      <c r="JJ50" s="6" t="s">
        <v>235</v>
      </c>
      <c r="JK50" s="6" t="s">
        <v>239</v>
      </c>
      <c r="JL50" s="6">
        <v>47</v>
      </c>
      <c r="JM50" s="6">
        <v>49</v>
      </c>
      <c r="JN50" s="6">
        <v>51</v>
      </c>
      <c r="JO50" s="6">
        <v>55</v>
      </c>
      <c r="JP50" s="6">
        <v>56</v>
      </c>
      <c r="JQ50" s="6"/>
      <c r="JR50" s="6"/>
      <c r="JS50" s="6"/>
      <c r="JT50" s="6"/>
      <c r="JU50" s="6" t="s">
        <v>181</v>
      </c>
      <c r="JV50" s="9" t="s">
        <v>184</v>
      </c>
      <c r="JW50" s="9" t="s">
        <v>185</v>
      </c>
      <c r="JX50" s="9" t="s">
        <v>186</v>
      </c>
      <c r="JY50" s="9" t="s">
        <v>230</v>
      </c>
      <c r="JZ50" s="47" t="str">
        <f t="shared" si="38"/>
        <v>IF(COUNTIFS(医生!$D$56,"&lt;&gt;")=1,COUNTIFS(医生!$E$47:$E$49,"*"&amp;医生!$D$56&amp;"*")+COUNTIFS(医生!$E$51:$E$55,"*"&amp;医生!$D$56&amp;"*")&lt;1)</v>
      </c>
    </row>
    <row r="51" spans="5:286" ht="142.5" x14ac:dyDescent="0.2">
      <c r="E51" s="23"/>
      <c r="J51" s="6" t="s">
        <v>175</v>
      </c>
      <c r="K51" s="9" t="s">
        <v>176</v>
      </c>
      <c r="L51" s="6" t="s">
        <v>177</v>
      </c>
      <c r="M51" s="6" t="s">
        <v>239</v>
      </c>
      <c r="N51" s="26">
        <v>47</v>
      </c>
      <c r="O51" s="26">
        <v>47</v>
      </c>
      <c r="P51" s="26">
        <v>49</v>
      </c>
      <c r="Q51" s="26">
        <v>51</v>
      </c>
      <c r="R51" s="26">
        <v>52</v>
      </c>
      <c r="S51" s="26">
        <v>55</v>
      </c>
      <c r="T51" s="26">
        <v>56</v>
      </c>
      <c r="U51" s="6" t="s">
        <v>179</v>
      </c>
      <c r="V51" s="6" t="s">
        <v>180</v>
      </c>
      <c r="W51" s="6" t="s">
        <v>181</v>
      </c>
      <c r="X51" s="9" t="s">
        <v>182</v>
      </c>
      <c r="Y51" s="9" t="s">
        <v>183</v>
      </c>
      <c r="Z51" s="9" t="s">
        <v>184</v>
      </c>
      <c r="AA51" s="9" t="s">
        <v>185</v>
      </c>
      <c r="AB51" s="9" t="s">
        <v>186</v>
      </c>
      <c r="AC51" s="9" t="s">
        <v>187</v>
      </c>
      <c r="AD51" s="9" t="s">
        <v>188</v>
      </c>
      <c r="AE51" s="9" t="s">
        <v>189</v>
      </c>
      <c r="AF51" s="9" t="s">
        <v>190</v>
      </c>
      <c r="AG51" s="9" t="s">
        <v>191</v>
      </c>
      <c r="AH51" s="9" t="s">
        <v>192</v>
      </c>
      <c r="AI51" s="9" t="s">
        <v>193</v>
      </c>
      <c r="AJ51" s="9" t="s">
        <v>194</v>
      </c>
      <c r="AK51" s="9" t="s">
        <v>195</v>
      </c>
      <c r="AL51" s="9" t="s">
        <v>196</v>
      </c>
      <c r="AM51" s="9" t="s">
        <v>197</v>
      </c>
      <c r="AN51" s="9" t="s">
        <v>198</v>
      </c>
      <c r="AO51" s="9" t="s">
        <v>199</v>
      </c>
      <c r="AP51" s="19" t="str">
        <f t="shared" si="30"/>
        <v>OR(IF(COUNTIFS(医生!$F$47,"&lt;&gt;*午*",医生!$F$47,"&lt;&gt;")=1,COUNTIFS(医生!$F$47:$F$49,"*"&amp;医生!$F$47&amp;"*")+COUNTIFS(医生!$F$51:$F$52,"*"&amp;医生!$F$47&amp;"*")+COUNTIFS(医生!$F$55:$F$56,"*"&amp;医生!$F$47&amp;"*")&gt;1),IF(COUNTIFS(医生!$F$47,"*"&amp;"上午"&amp;"*")=1,COUNTIFS(医生!$F$47:$F$49,"*"&amp;LEFT(医生!$F$47,FIND("午",医生!$F$47)-3)&amp;"*")+COUNTIFS(医生!$F$51,"*"&amp;LEFT(医生!$F$47,FIND("午",医生!$F$47)-3)&amp;"*")+COUNTIFS(医生!$F$55,"*"&amp;LEFT(医生!$F$47,FIND("午",医生!$F$47)-3)&amp;"*")&gt;1),IF(COUNTIFS(医生!$F$47,"*"&amp;"上午"&amp;"*")=1,COUNTIFS(医生!$F$47:$F$49,"*"&amp;LEFT(医生!$F$47,FIND("午",医生!$F$47)-3)&amp;"*")+COUNTIFS(医生!$F$51,"*"&amp;LEFT(医生!$F$47,FIND("午",医生!$F$47)-3)&amp;"*")+COUNTIFS(医生!$F$55,"*"&amp;LEFT(医生!$F$47,FIND("午",医生!$F$47)-3)&amp;"*")&gt;1),IF(COUNTIFS(医生!$F$47,"*"&amp;"下午"&amp;"*")=1,COUNTIFS(医生!$F$47:$F$49,"*"&amp;LEFT(医生!$F$47,FIND("午",医生!$F$47)-3)&amp;"*")+COUNTIFS(医生!$F$52,"*"&amp;LEFT(医生!$F$47,FIND("午",医生!$F$47)-3)&amp;"*")+COUNTIFS(医生!$F$55,"*"&amp;LEFT(医生!$F$47,FIND("午",医生!$F$47)-3)&amp;"*",医生!$F$55,"&lt;&gt;*午*")+IF(COUNTIFS(医生!$F$55,"*"&amp;"午"&amp;"*"),IF(LEFT(医生!$F$55,FIND("+",医生!$F$55)-1)=LEFT(医生!$F$47,FIND("午",医生!$F$47)-3),1,0),0)+COUNTIFS(医生!$F$56,"*"&amp;LEFT(医生!$F$47,FIND("午",医生!$F$47)-3)&amp;"*")&gt;1))</v>
      </c>
      <c r="AS51" s="6" t="s">
        <v>175</v>
      </c>
      <c r="AT51" s="9" t="s">
        <v>176</v>
      </c>
      <c r="AU51" s="6" t="s">
        <v>177</v>
      </c>
      <c r="AV51" s="6" t="s">
        <v>239</v>
      </c>
      <c r="AW51" s="26">
        <v>48</v>
      </c>
      <c r="AX51" s="26">
        <v>47</v>
      </c>
      <c r="AY51" s="26">
        <v>49</v>
      </c>
      <c r="AZ51" s="26">
        <v>51</v>
      </c>
      <c r="BA51" s="26">
        <v>52</v>
      </c>
      <c r="BB51" s="26">
        <v>55</v>
      </c>
      <c r="BC51" s="26">
        <v>56</v>
      </c>
      <c r="BD51" s="6" t="s">
        <v>179</v>
      </c>
      <c r="BE51" s="6" t="s">
        <v>180</v>
      </c>
      <c r="BF51" s="6" t="s">
        <v>181</v>
      </c>
      <c r="BG51" s="9" t="s">
        <v>182</v>
      </c>
      <c r="BH51" s="9" t="s">
        <v>183</v>
      </c>
      <c r="BI51" s="9" t="s">
        <v>184</v>
      </c>
      <c r="BJ51" s="9" t="s">
        <v>185</v>
      </c>
      <c r="BK51" s="9" t="s">
        <v>186</v>
      </c>
      <c r="BL51" s="9" t="s">
        <v>187</v>
      </c>
      <c r="BM51" s="9" t="s">
        <v>188</v>
      </c>
      <c r="BN51" s="9" t="s">
        <v>189</v>
      </c>
      <c r="BO51" s="9" t="s">
        <v>190</v>
      </c>
      <c r="BP51" s="9" t="s">
        <v>191</v>
      </c>
      <c r="BQ51" s="9" t="s">
        <v>192</v>
      </c>
      <c r="BR51" s="9" t="s">
        <v>193</v>
      </c>
      <c r="BS51" s="9" t="s">
        <v>194</v>
      </c>
      <c r="BT51" s="9" t="s">
        <v>195</v>
      </c>
      <c r="BU51" s="9" t="s">
        <v>196</v>
      </c>
      <c r="BV51" s="9" t="s">
        <v>197</v>
      </c>
      <c r="BW51" s="9" t="s">
        <v>198</v>
      </c>
      <c r="BX51" s="9" t="s">
        <v>199</v>
      </c>
      <c r="BY51" s="29" t="str">
        <f t="shared" si="31"/>
        <v>OR(IF(COUNTIFS(医生!$F$48,"&lt;&gt;*午*",医生!$F$48,"&lt;&gt;")=1,COUNTIFS(医生!$F$47:$F$49,"*"&amp;医生!$F$48&amp;"*")+COUNTIFS(医生!$F$51:$F$52,"*"&amp;医生!$F$48&amp;"*")+COUNTIFS(医生!$F$55:$F$56,"*"&amp;医生!$F$48&amp;"*")&gt;1),IF(COUNTIFS(医生!$F$48,"*"&amp;"上午"&amp;"*")=1,COUNTIFS(医生!$F$47:$F$49,"*"&amp;LEFT(医生!$F$48,FIND("午",医生!$F$48)-3)&amp;"*")+COUNTIFS(医生!$F$51,"*"&amp;LEFT(医生!$F$48,FIND("午",医生!$F$48)-3)&amp;"*")+COUNTIFS(医生!$F$55,"*"&amp;LEFT(医生!$F$48,FIND("午",医生!$F$48)-3)&amp;"*")&gt;1),IF(COUNTIFS(医生!$F$48,"*"&amp;"上午"&amp;"*")=1,COUNTIFS(医生!$F$47:$F$49,"*"&amp;LEFT(医生!$F$48,FIND("午",医生!$F$48)-3)&amp;"*")+COUNTIFS(医生!$F$51,"*"&amp;LEFT(医生!$F$48,FIND("午",医生!$F$48)-3)&amp;"*")+COUNTIFS(医生!$F$55,"*"&amp;LEFT(医生!$F$48,FIND("午",医生!$F$48)-3)&amp;"*")&gt;1),IF(COUNTIFS(医生!$F$48,"*"&amp;"下午"&amp;"*")=1,COUNTIFS(医生!$F$47:$F$49,"*"&amp;LEFT(医生!$F$48,FIND("午",医生!$F$48)-3)&amp;"*")+COUNTIFS(医生!$F$52,"*"&amp;LEFT(医生!$F$48,FIND("午",医生!$F$48)-3)&amp;"*")+COUNTIFS(医生!$F$55,"*"&amp;LEFT(医生!$F$48,FIND("午",医生!$F$48)-3)&amp;"*",医生!$F$55,"&lt;&gt;*午*")+IF(COUNTIFS(医生!$F$55,"*"&amp;"午"&amp;"*"),IF(LEFT(医生!$F$55,FIND("+",医生!$F$55)-1)=LEFT(医生!$F$48,FIND("午",医生!$F$48)-3),1,0),0)+COUNTIFS(医生!$F$56,"*"&amp;LEFT(医生!$F$48,FIND("午",医生!$F$48)-3)&amp;"*")&gt;1))</v>
      </c>
      <c r="CB51" s="6" t="s">
        <v>175</v>
      </c>
      <c r="CC51" s="9" t="s">
        <v>176</v>
      </c>
      <c r="CD51" s="6" t="s">
        <v>177</v>
      </c>
      <c r="CE51" s="6" t="s">
        <v>239</v>
      </c>
      <c r="CF51" s="26">
        <v>49</v>
      </c>
      <c r="CG51" s="26">
        <v>47</v>
      </c>
      <c r="CH51" s="26">
        <v>49</v>
      </c>
      <c r="CI51" s="26">
        <v>51</v>
      </c>
      <c r="CJ51" s="26">
        <v>52</v>
      </c>
      <c r="CK51" s="26">
        <v>55</v>
      </c>
      <c r="CL51" s="26">
        <v>56</v>
      </c>
      <c r="CM51" s="6" t="s">
        <v>179</v>
      </c>
      <c r="CN51" s="6" t="s">
        <v>180</v>
      </c>
      <c r="CO51" s="6" t="s">
        <v>181</v>
      </c>
      <c r="CP51" s="9" t="s">
        <v>182</v>
      </c>
      <c r="CQ51" s="9" t="s">
        <v>183</v>
      </c>
      <c r="CR51" s="9" t="s">
        <v>184</v>
      </c>
      <c r="CS51" s="9" t="s">
        <v>185</v>
      </c>
      <c r="CT51" s="9" t="s">
        <v>186</v>
      </c>
      <c r="CU51" s="9" t="s">
        <v>187</v>
      </c>
      <c r="CV51" s="9" t="s">
        <v>188</v>
      </c>
      <c r="CW51" s="9" t="s">
        <v>189</v>
      </c>
      <c r="CX51" s="9" t="s">
        <v>190</v>
      </c>
      <c r="CY51" s="9" t="s">
        <v>191</v>
      </c>
      <c r="CZ51" s="9" t="s">
        <v>192</v>
      </c>
      <c r="DA51" s="9" t="s">
        <v>193</v>
      </c>
      <c r="DB51" s="9" t="s">
        <v>194</v>
      </c>
      <c r="DC51" s="9" t="s">
        <v>195</v>
      </c>
      <c r="DD51" s="9" t="s">
        <v>196</v>
      </c>
      <c r="DE51" s="9" t="s">
        <v>197</v>
      </c>
      <c r="DF51" s="9" t="s">
        <v>198</v>
      </c>
      <c r="DG51" s="9" t="s">
        <v>199</v>
      </c>
      <c r="DH51" s="30" t="str">
        <f t="shared" si="32"/>
        <v>OR(IF(COUNTIFS(医生!$F$49,"&lt;&gt;*午*",医生!$F$49,"&lt;&gt;")=1,COUNTIFS(医生!$F$47:$F$49,"*"&amp;医生!$F$49&amp;"*")+COUNTIFS(医生!$F$51:$F$52,"*"&amp;医生!$F$49&amp;"*")+COUNTIFS(医生!$F$55:$F$56,"*"&amp;医生!$F$49&amp;"*")&gt;1),IF(COUNTIFS(医生!$F$49,"*"&amp;"上午"&amp;"*")=1,COUNTIFS(医生!$F$47:$F$49,"*"&amp;LEFT(医生!$F$49,FIND("午",医生!$F$49)-3)&amp;"*")+COUNTIFS(医生!$F$51,"*"&amp;LEFT(医生!$F$49,FIND("午",医生!$F$49)-3)&amp;"*")+COUNTIFS(医生!$F$55,"*"&amp;LEFT(医生!$F$49,FIND("午",医生!$F$49)-3)&amp;"*")&gt;1),IF(COUNTIFS(医生!$F$49,"*"&amp;"上午"&amp;"*")=1,COUNTIFS(医生!$F$47:$F$49,"*"&amp;LEFT(医生!$F$49,FIND("午",医生!$F$49)-3)&amp;"*")+COUNTIFS(医生!$F$51,"*"&amp;LEFT(医生!$F$49,FIND("午",医生!$F$49)-3)&amp;"*")+COUNTIFS(医生!$F$55,"*"&amp;LEFT(医生!$F$49,FIND("午",医生!$F$49)-3)&amp;"*")&gt;1),IF(COUNTIFS(医生!$F$49,"*"&amp;"下午"&amp;"*")=1,COUNTIFS(医生!$F$47:$F$49,"*"&amp;LEFT(医生!$F$49,FIND("午",医生!$F$49)-3)&amp;"*")+COUNTIFS(医生!$F$52,"*"&amp;LEFT(医生!$F$49,FIND("午",医生!$F$49)-3)&amp;"*")+COUNTIFS(医生!$F$55,"*"&amp;LEFT(医生!$F$49,FIND("午",医生!$F$49)-3)&amp;"*",医生!$F$55,"&lt;&gt;*午*")+IF(COUNTIFS(医生!$F$55,"*"&amp;"午"&amp;"*"),IF(LEFT(医生!$F$55,FIND("+",医生!$F$55)-1)=LEFT(医生!$F$49,FIND("午",医生!$F$49)-3),1,0),0)+COUNTIFS(医生!$F$56,"*"&amp;LEFT(医生!$F$49,FIND("午",医生!$F$49)-3)&amp;"*")&gt;1))</v>
      </c>
      <c r="DK51" s="9" t="s">
        <v>200</v>
      </c>
      <c r="DL51" s="9" t="s">
        <v>201</v>
      </c>
      <c r="DM51" s="6" t="s">
        <v>177</v>
      </c>
      <c r="DN51" s="26" t="s">
        <v>239</v>
      </c>
      <c r="DO51" s="26">
        <v>50</v>
      </c>
      <c r="DP51" s="26">
        <v>56</v>
      </c>
      <c r="DQ51" s="6" t="s">
        <v>179</v>
      </c>
      <c r="DR51" s="6" t="s">
        <v>202</v>
      </c>
      <c r="DS51" s="32" t="str">
        <f t="shared" si="33"/>
        <v>COUNTIFS(医生!$F$56,医生!$F$50)&gt;0</v>
      </c>
      <c r="DX51" s="15" t="s">
        <v>10</v>
      </c>
      <c r="DY51" s="33" t="s">
        <v>176</v>
      </c>
      <c r="DZ51" s="34" t="s">
        <v>177</v>
      </c>
      <c r="EA51" s="34" t="s">
        <v>178</v>
      </c>
      <c r="EB51" s="34">
        <v>47</v>
      </c>
      <c r="EC51" s="34">
        <v>49</v>
      </c>
      <c r="ED51" s="34">
        <v>51</v>
      </c>
      <c r="EE51" s="34">
        <v>55</v>
      </c>
      <c r="EF51" s="34" t="s">
        <v>181</v>
      </c>
      <c r="EG51" s="33" t="s">
        <v>203</v>
      </c>
      <c r="EH51" s="33" t="s">
        <v>204</v>
      </c>
      <c r="EI51" s="33" t="s">
        <v>184</v>
      </c>
      <c r="EJ51" s="33" t="s">
        <v>185</v>
      </c>
      <c r="EK51" s="33" t="s">
        <v>205</v>
      </c>
      <c r="EL51" s="35" t="str">
        <f>DY51&amp;DZ51&amp;EA51&amp;DZ51&amp;ED51&amp;EI51&amp;DZ51&amp;EA51&amp;DZ51&amp;EB51&amp;EF51&amp;DZ51&amp;EA51&amp;DZ51&amp;EC51&amp;EJ51&amp;DZ51&amp;EA51&amp;DZ51&amp;ED51&amp;EG51&amp;DZ51&amp;EA51&amp;DZ51&amp;EB51&amp;EF51&amp;DZ51&amp;EA51&amp;DZ51&amp;EC51&amp;EH51&amp;DZ51&amp;EA51&amp;DZ51&amp;EE51&amp;EJ51&amp;DZ51&amp;EA51&amp;DZ51&amp;ED51&amp;EK51</f>
        <v>IF(COUNTIFS(医生!$C$51,"&lt;&gt;")=1,COUNTIFS(医生!$C$47:$C$49,"*"&amp;医生!$C$51&amp;"*",医生!$C$47:$C$49,"&lt;&gt;*下午*")+COUNTIFS(医生!$C$55,"*"&amp;医生!$C$51&amp;"*")&gt;0)</v>
      </c>
      <c r="ES51" s="9" t="s">
        <v>176</v>
      </c>
      <c r="ET51" s="6" t="s">
        <v>177</v>
      </c>
      <c r="EU51" s="6" t="s">
        <v>239</v>
      </c>
      <c r="EV51" s="6">
        <v>47</v>
      </c>
      <c r="EW51" s="6">
        <v>49</v>
      </c>
      <c r="EX51" s="6">
        <v>52</v>
      </c>
      <c r="EY51" s="6">
        <v>55</v>
      </c>
      <c r="EZ51" s="6">
        <v>56</v>
      </c>
      <c r="FA51" s="6" t="s">
        <v>181</v>
      </c>
      <c r="FB51" s="9" t="s">
        <v>183</v>
      </c>
      <c r="FC51" s="9" t="s">
        <v>184</v>
      </c>
      <c r="FD51" s="9" t="s">
        <v>207</v>
      </c>
      <c r="FE51" s="9" t="s">
        <v>203</v>
      </c>
      <c r="FF51" s="9" t="s">
        <v>208</v>
      </c>
      <c r="FG51" s="9" t="s">
        <v>185</v>
      </c>
      <c r="FH51" s="9" t="s">
        <v>209</v>
      </c>
      <c r="FI51" s="9" t="s">
        <v>210</v>
      </c>
      <c r="FJ51" s="9" t="s">
        <v>190</v>
      </c>
      <c r="FK51" s="9" t="s">
        <v>192</v>
      </c>
      <c r="FL51" s="9" t="s">
        <v>211</v>
      </c>
      <c r="FM51" s="36" t="str">
        <f t="shared" si="34"/>
        <v>IF(COUNTIFS(医生!$F$52,"&lt;&gt;")=1,COUNTIFS(医生!$F$47:$F$49,"*"&amp;医生!$F$52&amp;"*",医生!$F$47:$F$49,"&lt;&gt;*上午*")+COUNTIFS(医生!$F$56,医生!$F$52)+COUNTIFS(医生!$F$55,"*"&amp;医生!$F$52&amp;"*",医生!$F$55,"&lt;&gt;*午*")+IF(COUNTIFS(医生!$F$55,"*"&amp;"午"&amp;"*"),COUNTIFS(医生!$F$52,"*"&amp;LEFT(医生!$F$55,FIND("+",医生!$F$55)-1)&amp;"*"))&gt;0)</v>
      </c>
      <c r="FQ51" s="13"/>
      <c r="FR51" s="37" t="s">
        <v>175</v>
      </c>
      <c r="FS51" s="22" t="s">
        <v>176</v>
      </c>
      <c r="FT51" s="38" t="s">
        <v>177</v>
      </c>
      <c r="FU51" s="26" t="s">
        <v>239</v>
      </c>
      <c r="FV51" s="38">
        <v>47</v>
      </c>
      <c r="FW51" s="38">
        <v>49</v>
      </c>
      <c r="FX51" s="38">
        <v>51</v>
      </c>
      <c r="FY51" s="38">
        <v>52</v>
      </c>
      <c r="FZ51" s="38">
        <v>55</v>
      </c>
      <c r="GA51" s="38" t="s">
        <v>179</v>
      </c>
      <c r="GB51" s="38" t="s">
        <v>180</v>
      </c>
      <c r="GC51" s="38" t="s">
        <v>181</v>
      </c>
      <c r="GD51" s="22" t="s">
        <v>213</v>
      </c>
      <c r="GE51" s="22" t="s">
        <v>214</v>
      </c>
      <c r="GF51" s="22" t="s">
        <v>208</v>
      </c>
      <c r="GG51" s="22" t="s">
        <v>215</v>
      </c>
      <c r="GH51" s="22" t="s">
        <v>216</v>
      </c>
      <c r="GI51" s="22" t="s">
        <v>217</v>
      </c>
      <c r="GJ51" s="22" t="s">
        <v>218</v>
      </c>
      <c r="GK51" s="22" t="s">
        <v>185</v>
      </c>
      <c r="GL51" s="22" t="s">
        <v>186</v>
      </c>
      <c r="GM51" s="22" t="s">
        <v>219</v>
      </c>
      <c r="GN51" s="22" t="s">
        <v>220</v>
      </c>
      <c r="GO51" s="22" t="s">
        <v>221</v>
      </c>
      <c r="GP51" s="22" t="s">
        <v>222</v>
      </c>
      <c r="GQ51" s="22" t="s">
        <v>223</v>
      </c>
      <c r="GR51" s="22" t="s">
        <v>188</v>
      </c>
      <c r="GS51" s="22" t="s">
        <v>190</v>
      </c>
      <c r="GT51" s="22" t="s">
        <v>191</v>
      </c>
      <c r="GU51" s="22" t="s">
        <v>192</v>
      </c>
      <c r="GV51" s="22" t="s">
        <v>191</v>
      </c>
      <c r="GW51" s="22" t="s">
        <v>224</v>
      </c>
      <c r="GX51" s="22" t="s">
        <v>225</v>
      </c>
      <c r="GY51" s="22" t="s">
        <v>226</v>
      </c>
      <c r="GZ51" s="39" t="str">
        <f t="shared" si="35"/>
        <v>OR(IF(COUNTIFS(医生!$F$55,"&lt;&gt;",医生!$F$55,"&lt;&gt;*+*")=1,COUNTIFS(医生!$F$47:$F$49,"*"&amp;医生!$F$55&amp;"*")+COUNTIFS(医生!$F$55,医生!$F$51,医生!$F$51,"&lt;&gt;")+COUNTIFS(医生!$F$55,医生!$F$52,医生!$F$52,"&lt;&gt;")&gt;0),IF(COUNTIFS(医生!$F$55,"*"&amp;"+"&amp;"*",医生!$F$55,"&lt;&gt;*午*")=1,COUNTIFS(医生!$F$47:$F$49,"*"&amp;LEFT(医生!$F$55,FIND("+",医生!$F$55)-1)&amp;"*")+COUNTIFS(医生!$F$47:$F$49,"*"&amp;MID(医生!$F$55,FIND("+",医生!$F$55)+1,3)&amp;"*")+COUNTIFS(医生!$F$51:$F$52,"*"&amp;LEFT(医生!$F$55,FIND("+",医生!$F$55)-1)&amp;"*")+COUNTIFS(医生!$F$51:$F$52,"*"&amp;MID(医生!$F$55,FIND("+",医生!$F$55)+1,3)&amp;"*")&gt;0),IF(COUNTIFS(医生!$F$55,"*"&amp;"上午"&amp;"*")=1,COUNTIFS(医生!$F$47:$F$49,"*"&amp;LEFT(医生!$F$55,FIND("+",医生!$F$55)-1)&amp;"*")+COUNTIFS(医生!$F$51:$F$52,"*"&amp;LEFT(医生!$F$55,FIND("+",医生!$F$55)-1)&amp;"*")&gt;0),IF(COUNTIFS(医生!$F$55,"*"&amp;"上午"&amp;"*")=1,COUNTIFS(医生!$F$47:$F$49,"&lt;&gt;*下午*",医生!$F$47:$F$49,"*"&amp;MID(LEFT(医生!$F$55,FIND("午",医生!$F$55)-3),FIND("+",医生!$F$55)+1,3)&amp;"*")+COUNTIFS(医生!$F$51,"*"&amp;MID(LEFT(医生!$F$55,FIND("午",医生!$F$55)-3),FIND("+",医生!$F$55)+1,3)&amp;"*")&gt;0))</v>
      </c>
      <c r="HE51" s="40" t="s">
        <v>175</v>
      </c>
      <c r="HF51" s="40" t="s">
        <v>179</v>
      </c>
      <c r="HG51" s="40" t="s">
        <v>180</v>
      </c>
      <c r="HH51" s="33" t="s">
        <v>176</v>
      </c>
      <c r="HI51" s="34" t="s">
        <v>177</v>
      </c>
      <c r="HJ51" s="26" t="s">
        <v>239</v>
      </c>
      <c r="HK51" s="42" t="s">
        <v>243</v>
      </c>
      <c r="HL51" s="34">
        <v>47</v>
      </c>
      <c r="HM51" s="34">
        <v>49</v>
      </c>
      <c r="HN51" s="34">
        <v>50</v>
      </c>
      <c r="HO51" s="34">
        <v>52</v>
      </c>
      <c r="HP51" s="34">
        <v>56</v>
      </c>
      <c r="HQ51" s="34"/>
      <c r="HR51" s="34"/>
      <c r="HS51" s="34">
        <v>51</v>
      </c>
      <c r="HT51" s="34">
        <v>55</v>
      </c>
      <c r="HU51" s="34" t="s">
        <v>181</v>
      </c>
      <c r="HV51" s="33" t="s">
        <v>184</v>
      </c>
      <c r="HW51" s="33" t="s">
        <v>203</v>
      </c>
      <c r="HX51" s="33" t="s">
        <v>186</v>
      </c>
      <c r="HY51" s="33" t="s">
        <v>214</v>
      </c>
      <c r="HZ51" s="33" t="s">
        <v>208</v>
      </c>
      <c r="IA51" s="33" t="s">
        <v>185</v>
      </c>
      <c r="IB51" s="33" t="s">
        <v>209</v>
      </c>
      <c r="IC51" s="33" t="s">
        <v>210</v>
      </c>
      <c r="ID51" s="33" t="s">
        <v>205</v>
      </c>
      <c r="IE51" s="33" t="s">
        <v>228</v>
      </c>
      <c r="IF51" s="9" t="str">
        <f t="shared" si="36"/>
        <v>OR(IF(COUNTIFS(医生!$F$56,"&lt;&gt;")=1,COUNTIFS(医生!$F$47:$F$49,"*"&amp;医生!$F$56&amp;"*",医生!$F$47:$F$49,"&lt;&gt;",医生!$F$47:$F$49,"&lt;&gt;*上午*")+COUNTIFS(医生!$F$50,医生!$F$56)+COUNTIFS(医生!$F$52,医生!$F$56)&gt;0),IF(COUNTIFS(医生!$F$56,"&lt;&gt;")=1,COUNTIFS(医生!$G$47:$G$49,"*"&amp;医生!$F$56&amp;"*")+COUNTIFS(医生!$G$51:$G$55,"*"&amp;医生!$F$56&amp;"*")&gt;0))</v>
      </c>
      <c r="IK51" s="9" t="s">
        <v>176</v>
      </c>
      <c r="IL51" s="6" t="s">
        <v>177</v>
      </c>
      <c r="IM51" s="6" t="s">
        <v>235</v>
      </c>
      <c r="IN51" s="6" t="s">
        <v>239</v>
      </c>
      <c r="IO51" s="6" t="s">
        <v>243</v>
      </c>
      <c r="IP51" s="6">
        <v>47</v>
      </c>
      <c r="IQ51" s="6">
        <v>49</v>
      </c>
      <c r="IR51" s="6">
        <v>51</v>
      </c>
      <c r="IS51" s="6">
        <v>55</v>
      </c>
      <c r="IT51" s="6">
        <v>56</v>
      </c>
      <c r="IU51" s="6"/>
      <c r="IV51" s="6"/>
      <c r="IW51" s="6"/>
      <c r="IX51" s="6"/>
      <c r="IY51" s="6" t="s">
        <v>181</v>
      </c>
      <c r="IZ51" s="9" t="s">
        <v>184</v>
      </c>
      <c r="JA51" s="9" t="s">
        <v>185</v>
      </c>
      <c r="JB51" s="9" t="s">
        <v>186</v>
      </c>
      <c r="JC51" s="9" t="s">
        <v>230</v>
      </c>
      <c r="JD51" s="47" t="str">
        <f t="shared" si="37"/>
        <v>IF(COUNTIFS(医生!$F$56,"&lt;&gt;")=1,COUNTIFS(医生!$G$47:$G$49,"*"&amp;医生!$F$56&amp;"*")+COUNTIFS(医生!$G$51:$G$55,"*"&amp;医生!$F$56&amp;"*")&lt;1)</v>
      </c>
      <c r="JG51" s="9" t="s">
        <v>176</v>
      </c>
      <c r="JH51" s="6" t="s">
        <v>177</v>
      </c>
      <c r="JI51" s="6" t="s">
        <v>235</v>
      </c>
      <c r="JJ51" s="6" t="s">
        <v>239</v>
      </c>
      <c r="JK51" s="6" t="s">
        <v>243</v>
      </c>
      <c r="JL51" s="6">
        <v>47</v>
      </c>
      <c r="JM51" s="6">
        <v>49</v>
      </c>
      <c r="JN51" s="6">
        <v>51</v>
      </c>
      <c r="JO51" s="6">
        <v>55</v>
      </c>
      <c r="JP51" s="6">
        <v>56</v>
      </c>
      <c r="JQ51" s="6"/>
      <c r="JR51" s="6"/>
      <c r="JS51" s="6"/>
      <c r="JT51" s="6"/>
      <c r="JU51" s="6" t="s">
        <v>181</v>
      </c>
      <c r="JV51" s="9" t="s">
        <v>184</v>
      </c>
      <c r="JW51" s="9" t="s">
        <v>185</v>
      </c>
      <c r="JX51" s="9" t="s">
        <v>186</v>
      </c>
      <c r="JY51" s="9" t="s">
        <v>230</v>
      </c>
      <c r="JZ51" s="47" t="str">
        <f t="shared" si="38"/>
        <v>IF(COUNTIFS(医生!$E$56,"&lt;&gt;")=1,COUNTIFS(医生!$F$47:$F$49,"*"&amp;医生!$E$56&amp;"*")+COUNTIFS(医生!$F$51:$F$55,"*"&amp;医生!$E$56&amp;"*")&lt;1)</v>
      </c>
    </row>
    <row r="52" spans="5:286" ht="142.5" x14ac:dyDescent="0.2">
      <c r="J52" s="6" t="s">
        <v>175</v>
      </c>
      <c r="K52" s="9" t="s">
        <v>176</v>
      </c>
      <c r="L52" s="6" t="s">
        <v>177</v>
      </c>
      <c r="M52" s="6" t="s">
        <v>243</v>
      </c>
      <c r="N52" s="26">
        <v>47</v>
      </c>
      <c r="O52" s="26">
        <v>47</v>
      </c>
      <c r="P52" s="26">
        <v>49</v>
      </c>
      <c r="Q52" s="26">
        <v>51</v>
      </c>
      <c r="R52" s="26">
        <v>52</v>
      </c>
      <c r="S52" s="26">
        <v>55</v>
      </c>
      <c r="T52" s="26">
        <v>56</v>
      </c>
      <c r="U52" s="6" t="s">
        <v>179</v>
      </c>
      <c r="V52" s="6" t="s">
        <v>180</v>
      </c>
      <c r="W52" s="6" t="s">
        <v>181</v>
      </c>
      <c r="X52" s="9" t="s">
        <v>182</v>
      </c>
      <c r="Y52" s="9" t="s">
        <v>183</v>
      </c>
      <c r="Z52" s="9" t="s">
        <v>184</v>
      </c>
      <c r="AA52" s="9" t="s">
        <v>185</v>
      </c>
      <c r="AB52" s="9" t="s">
        <v>186</v>
      </c>
      <c r="AC52" s="9" t="s">
        <v>187</v>
      </c>
      <c r="AD52" s="9" t="s">
        <v>188</v>
      </c>
      <c r="AE52" s="9" t="s">
        <v>189</v>
      </c>
      <c r="AF52" s="9" t="s">
        <v>190</v>
      </c>
      <c r="AG52" s="9" t="s">
        <v>191</v>
      </c>
      <c r="AH52" s="9" t="s">
        <v>192</v>
      </c>
      <c r="AI52" s="9" t="s">
        <v>193</v>
      </c>
      <c r="AJ52" s="9" t="s">
        <v>194</v>
      </c>
      <c r="AK52" s="9" t="s">
        <v>195</v>
      </c>
      <c r="AL52" s="9" t="s">
        <v>196</v>
      </c>
      <c r="AM52" s="9" t="s">
        <v>197</v>
      </c>
      <c r="AN52" s="9" t="s">
        <v>198</v>
      </c>
      <c r="AO52" s="9" t="s">
        <v>199</v>
      </c>
      <c r="AP52" s="19" t="str">
        <f t="shared" si="30"/>
        <v>OR(IF(COUNTIFS(医生!$G$47,"&lt;&gt;*午*",医生!$G$47,"&lt;&gt;")=1,COUNTIFS(医生!$G$47:$G$49,"*"&amp;医生!$G$47&amp;"*")+COUNTIFS(医生!$G$51:$G$52,"*"&amp;医生!$G$47&amp;"*")+COUNTIFS(医生!$G$55:$G$56,"*"&amp;医生!$G$47&amp;"*")&gt;1),IF(COUNTIFS(医生!$G$47,"*"&amp;"上午"&amp;"*")=1,COUNTIFS(医生!$G$47:$G$49,"*"&amp;LEFT(医生!$G$47,FIND("午",医生!$G$47)-3)&amp;"*")+COUNTIFS(医生!$G$51,"*"&amp;LEFT(医生!$G$47,FIND("午",医生!$G$47)-3)&amp;"*")+COUNTIFS(医生!$G$55,"*"&amp;LEFT(医生!$G$47,FIND("午",医生!$G$47)-3)&amp;"*")&gt;1),IF(COUNTIFS(医生!$G$47,"*"&amp;"上午"&amp;"*")=1,COUNTIFS(医生!$G$47:$G$49,"*"&amp;LEFT(医生!$G$47,FIND("午",医生!$G$47)-3)&amp;"*")+COUNTIFS(医生!$G$51,"*"&amp;LEFT(医生!$G$47,FIND("午",医生!$G$47)-3)&amp;"*")+COUNTIFS(医生!$G$55,"*"&amp;LEFT(医生!$G$47,FIND("午",医生!$G$47)-3)&amp;"*")&gt;1),IF(COUNTIFS(医生!$G$47,"*"&amp;"下午"&amp;"*")=1,COUNTIFS(医生!$G$47:$G$49,"*"&amp;LEFT(医生!$G$47,FIND("午",医生!$G$47)-3)&amp;"*")+COUNTIFS(医生!$G$52,"*"&amp;LEFT(医生!$G$47,FIND("午",医生!$G$47)-3)&amp;"*")+COUNTIFS(医生!$G$55,"*"&amp;LEFT(医生!$G$47,FIND("午",医生!$G$47)-3)&amp;"*",医生!$G$55,"&lt;&gt;*午*")+IF(COUNTIFS(医生!$G$55,"*"&amp;"午"&amp;"*"),IF(LEFT(医生!$G$55,FIND("+",医生!$G$55)-1)=LEFT(医生!$G$47,FIND("午",医生!$G$47)-3),1,0),0)+COUNTIFS(医生!$G$56,"*"&amp;LEFT(医生!$G$47,FIND("午",医生!$G$47)-3)&amp;"*")&gt;1))</v>
      </c>
      <c r="AS52" s="6" t="s">
        <v>175</v>
      </c>
      <c r="AT52" s="9" t="s">
        <v>176</v>
      </c>
      <c r="AU52" s="6" t="s">
        <v>177</v>
      </c>
      <c r="AV52" s="6" t="s">
        <v>243</v>
      </c>
      <c r="AW52" s="26">
        <v>48</v>
      </c>
      <c r="AX52" s="26">
        <v>47</v>
      </c>
      <c r="AY52" s="26">
        <v>49</v>
      </c>
      <c r="AZ52" s="26">
        <v>51</v>
      </c>
      <c r="BA52" s="26">
        <v>52</v>
      </c>
      <c r="BB52" s="26">
        <v>55</v>
      </c>
      <c r="BC52" s="26">
        <v>56</v>
      </c>
      <c r="BD52" s="6" t="s">
        <v>179</v>
      </c>
      <c r="BE52" s="6" t="s">
        <v>180</v>
      </c>
      <c r="BF52" s="6" t="s">
        <v>181</v>
      </c>
      <c r="BG52" s="9" t="s">
        <v>182</v>
      </c>
      <c r="BH52" s="9" t="s">
        <v>183</v>
      </c>
      <c r="BI52" s="9" t="s">
        <v>184</v>
      </c>
      <c r="BJ52" s="9" t="s">
        <v>185</v>
      </c>
      <c r="BK52" s="9" t="s">
        <v>186</v>
      </c>
      <c r="BL52" s="9" t="s">
        <v>187</v>
      </c>
      <c r="BM52" s="9" t="s">
        <v>188</v>
      </c>
      <c r="BN52" s="9" t="s">
        <v>189</v>
      </c>
      <c r="BO52" s="9" t="s">
        <v>190</v>
      </c>
      <c r="BP52" s="9" t="s">
        <v>191</v>
      </c>
      <c r="BQ52" s="9" t="s">
        <v>192</v>
      </c>
      <c r="BR52" s="9" t="s">
        <v>193</v>
      </c>
      <c r="BS52" s="9" t="s">
        <v>194</v>
      </c>
      <c r="BT52" s="9" t="s">
        <v>195</v>
      </c>
      <c r="BU52" s="9" t="s">
        <v>196</v>
      </c>
      <c r="BV52" s="9" t="s">
        <v>197</v>
      </c>
      <c r="BW52" s="9" t="s">
        <v>198</v>
      </c>
      <c r="BX52" s="9" t="s">
        <v>199</v>
      </c>
      <c r="BY52" s="29" t="str">
        <f t="shared" si="31"/>
        <v>OR(IF(COUNTIFS(医生!$G$48,"&lt;&gt;*午*",医生!$G$48,"&lt;&gt;")=1,COUNTIFS(医生!$G$47:$G$49,"*"&amp;医生!$G$48&amp;"*")+COUNTIFS(医生!$G$51:$G$52,"*"&amp;医生!$G$48&amp;"*")+COUNTIFS(医生!$G$55:$G$56,"*"&amp;医生!$G$48&amp;"*")&gt;1),IF(COUNTIFS(医生!$G$48,"*"&amp;"上午"&amp;"*")=1,COUNTIFS(医生!$G$47:$G$49,"*"&amp;LEFT(医生!$G$48,FIND("午",医生!$G$48)-3)&amp;"*")+COUNTIFS(医生!$G$51,"*"&amp;LEFT(医生!$G$48,FIND("午",医生!$G$48)-3)&amp;"*")+COUNTIFS(医生!$G$55,"*"&amp;LEFT(医生!$G$48,FIND("午",医生!$G$48)-3)&amp;"*")&gt;1),IF(COUNTIFS(医生!$G$48,"*"&amp;"上午"&amp;"*")=1,COUNTIFS(医生!$G$47:$G$49,"*"&amp;LEFT(医生!$G$48,FIND("午",医生!$G$48)-3)&amp;"*")+COUNTIFS(医生!$G$51,"*"&amp;LEFT(医生!$G$48,FIND("午",医生!$G$48)-3)&amp;"*")+COUNTIFS(医生!$G$55,"*"&amp;LEFT(医生!$G$48,FIND("午",医生!$G$48)-3)&amp;"*")&gt;1),IF(COUNTIFS(医生!$G$48,"*"&amp;"下午"&amp;"*")=1,COUNTIFS(医生!$G$47:$G$49,"*"&amp;LEFT(医生!$G$48,FIND("午",医生!$G$48)-3)&amp;"*")+COUNTIFS(医生!$G$52,"*"&amp;LEFT(医生!$G$48,FIND("午",医生!$G$48)-3)&amp;"*")+COUNTIFS(医生!$G$55,"*"&amp;LEFT(医生!$G$48,FIND("午",医生!$G$48)-3)&amp;"*",医生!$G$55,"&lt;&gt;*午*")+IF(COUNTIFS(医生!$G$55,"*"&amp;"午"&amp;"*"),IF(LEFT(医生!$G$55,FIND("+",医生!$G$55)-1)=LEFT(医生!$G$48,FIND("午",医生!$G$48)-3),1,0),0)+COUNTIFS(医生!$G$56,"*"&amp;LEFT(医生!$G$48,FIND("午",医生!$G$48)-3)&amp;"*")&gt;1))</v>
      </c>
      <c r="CB52" s="6" t="s">
        <v>175</v>
      </c>
      <c r="CC52" s="9" t="s">
        <v>176</v>
      </c>
      <c r="CD52" s="6" t="s">
        <v>177</v>
      </c>
      <c r="CE52" s="6" t="s">
        <v>243</v>
      </c>
      <c r="CF52" s="26">
        <v>49</v>
      </c>
      <c r="CG52" s="26">
        <v>47</v>
      </c>
      <c r="CH52" s="26">
        <v>49</v>
      </c>
      <c r="CI52" s="26">
        <v>51</v>
      </c>
      <c r="CJ52" s="26">
        <v>52</v>
      </c>
      <c r="CK52" s="26">
        <v>55</v>
      </c>
      <c r="CL52" s="26">
        <v>56</v>
      </c>
      <c r="CM52" s="6" t="s">
        <v>179</v>
      </c>
      <c r="CN52" s="6" t="s">
        <v>180</v>
      </c>
      <c r="CO52" s="6" t="s">
        <v>181</v>
      </c>
      <c r="CP52" s="9" t="s">
        <v>182</v>
      </c>
      <c r="CQ52" s="9" t="s">
        <v>183</v>
      </c>
      <c r="CR52" s="9" t="s">
        <v>184</v>
      </c>
      <c r="CS52" s="9" t="s">
        <v>185</v>
      </c>
      <c r="CT52" s="9" t="s">
        <v>186</v>
      </c>
      <c r="CU52" s="9" t="s">
        <v>187</v>
      </c>
      <c r="CV52" s="9" t="s">
        <v>188</v>
      </c>
      <c r="CW52" s="9" t="s">
        <v>189</v>
      </c>
      <c r="CX52" s="9" t="s">
        <v>190</v>
      </c>
      <c r="CY52" s="9" t="s">
        <v>191</v>
      </c>
      <c r="CZ52" s="9" t="s">
        <v>192</v>
      </c>
      <c r="DA52" s="9" t="s">
        <v>193</v>
      </c>
      <c r="DB52" s="9" t="s">
        <v>194</v>
      </c>
      <c r="DC52" s="9" t="s">
        <v>195</v>
      </c>
      <c r="DD52" s="9" t="s">
        <v>196</v>
      </c>
      <c r="DE52" s="9" t="s">
        <v>197</v>
      </c>
      <c r="DF52" s="9" t="s">
        <v>198</v>
      </c>
      <c r="DG52" s="9" t="s">
        <v>199</v>
      </c>
      <c r="DH52" s="30" t="str">
        <f t="shared" si="32"/>
        <v>OR(IF(COUNTIFS(医生!$G$49,"&lt;&gt;*午*",医生!$G$49,"&lt;&gt;")=1,COUNTIFS(医生!$G$47:$G$49,"*"&amp;医生!$G$49&amp;"*")+COUNTIFS(医生!$G$51:$G$52,"*"&amp;医生!$G$49&amp;"*")+COUNTIFS(医生!$G$55:$G$56,"*"&amp;医生!$G$49&amp;"*")&gt;1),IF(COUNTIFS(医生!$G$49,"*"&amp;"上午"&amp;"*")=1,COUNTIFS(医生!$G$47:$G$49,"*"&amp;LEFT(医生!$G$49,FIND("午",医生!$G$49)-3)&amp;"*")+COUNTIFS(医生!$G$51,"*"&amp;LEFT(医生!$G$49,FIND("午",医生!$G$49)-3)&amp;"*")+COUNTIFS(医生!$G$55,"*"&amp;LEFT(医生!$G$49,FIND("午",医生!$G$49)-3)&amp;"*")&gt;1),IF(COUNTIFS(医生!$G$49,"*"&amp;"上午"&amp;"*")=1,COUNTIFS(医生!$G$47:$G$49,"*"&amp;LEFT(医生!$G$49,FIND("午",医生!$G$49)-3)&amp;"*")+COUNTIFS(医生!$G$51,"*"&amp;LEFT(医生!$G$49,FIND("午",医生!$G$49)-3)&amp;"*")+COUNTIFS(医生!$G$55,"*"&amp;LEFT(医生!$G$49,FIND("午",医生!$G$49)-3)&amp;"*")&gt;1),IF(COUNTIFS(医生!$G$49,"*"&amp;"下午"&amp;"*")=1,COUNTIFS(医生!$G$47:$G$49,"*"&amp;LEFT(医生!$G$49,FIND("午",医生!$G$49)-3)&amp;"*")+COUNTIFS(医生!$G$52,"*"&amp;LEFT(医生!$G$49,FIND("午",医生!$G$49)-3)&amp;"*")+COUNTIFS(医生!$G$55,"*"&amp;LEFT(医生!$G$49,FIND("午",医生!$G$49)-3)&amp;"*",医生!$G$55,"&lt;&gt;*午*")+IF(COUNTIFS(医生!$G$55,"*"&amp;"午"&amp;"*"),IF(LEFT(医生!$G$55,FIND("+",医生!$G$55)-1)=LEFT(医生!$G$49,FIND("午",医生!$G$49)-3),1,0),0)+COUNTIFS(医生!$G$56,"*"&amp;LEFT(医生!$G$49,FIND("午",医生!$G$49)-3)&amp;"*")&gt;1))</v>
      </c>
      <c r="DK52" s="9" t="s">
        <v>200</v>
      </c>
      <c r="DL52" s="9" t="s">
        <v>201</v>
      </c>
      <c r="DM52" s="6" t="s">
        <v>177</v>
      </c>
      <c r="DN52" s="26" t="s">
        <v>243</v>
      </c>
      <c r="DO52" s="26">
        <v>50</v>
      </c>
      <c r="DP52" s="26">
        <v>56</v>
      </c>
      <c r="DQ52" s="6" t="s">
        <v>179</v>
      </c>
      <c r="DR52" s="6" t="s">
        <v>202</v>
      </c>
      <c r="DS52" s="32" t="str">
        <f t="shared" si="33"/>
        <v>COUNTIFS(医生!$G$56,医生!$G$50)&gt;0</v>
      </c>
      <c r="DX52" s="4">
        <v>4</v>
      </c>
      <c r="DY52" s="33" t="s">
        <v>176</v>
      </c>
      <c r="DZ52" s="34" t="s">
        <v>177</v>
      </c>
      <c r="EA52" s="26" t="s">
        <v>227</v>
      </c>
      <c r="EB52" s="34">
        <v>47</v>
      </c>
      <c r="EC52" s="34">
        <v>49</v>
      </c>
      <c r="ED52" s="34">
        <v>51</v>
      </c>
      <c r="EE52" s="34">
        <v>55</v>
      </c>
      <c r="EF52" s="34" t="s">
        <v>181</v>
      </c>
      <c r="EG52" s="33" t="s">
        <v>203</v>
      </c>
      <c r="EH52" s="33" t="s">
        <v>204</v>
      </c>
      <c r="EI52" s="33" t="s">
        <v>184</v>
      </c>
      <c r="EJ52" s="33" t="s">
        <v>185</v>
      </c>
      <c r="EK52" s="33" t="s">
        <v>205</v>
      </c>
      <c r="EL52" s="35" t="str">
        <f t="shared" ref="EL52:EL57" si="39">DY52&amp;DZ52&amp;EA52&amp;DZ52&amp;ED52&amp;EI52&amp;DZ52&amp;EA52&amp;DZ52&amp;EB52&amp;EF52&amp;DZ52&amp;EA52&amp;DZ52&amp;EC52&amp;EJ52&amp;DZ52&amp;EA52&amp;DZ52&amp;ED52&amp;EG52&amp;DZ52&amp;EA52&amp;DZ52&amp;EB52&amp;EF52&amp;DZ52&amp;EA52&amp;DZ52&amp;EC52&amp;EH52&amp;DZ52&amp;EA52&amp;DZ52&amp;EE52&amp;EJ52&amp;DZ52&amp;EA52&amp;DZ52&amp;ED52&amp;EK52</f>
        <v>IF(COUNTIFS(医生!$D$51,"&lt;&gt;")=1,COUNTIFS(医生!$D$47:$D$49,"*"&amp;医生!$D$51&amp;"*",医生!$D$47:$D$49,"&lt;&gt;*下午*")+COUNTIFS(医生!$D$55,"*"&amp;医生!$D$51&amp;"*")&gt;0)</v>
      </c>
      <c r="ES52" s="9" t="s">
        <v>176</v>
      </c>
      <c r="ET52" s="6" t="s">
        <v>177</v>
      </c>
      <c r="EU52" s="6" t="s">
        <v>243</v>
      </c>
      <c r="EV52" s="6">
        <v>47</v>
      </c>
      <c r="EW52" s="6">
        <v>49</v>
      </c>
      <c r="EX52" s="6">
        <v>52</v>
      </c>
      <c r="EY52" s="6">
        <v>55</v>
      </c>
      <c r="EZ52" s="6">
        <v>56</v>
      </c>
      <c r="FA52" s="6" t="s">
        <v>181</v>
      </c>
      <c r="FB52" s="9" t="s">
        <v>183</v>
      </c>
      <c r="FC52" s="9" t="s">
        <v>184</v>
      </c>
      <c r="FD52" s="9" t="s">
        <v>207</v>
      </c>
      <c r="FE52" s="9" t="s">
        <v>203</v>
      </c>
      <c r="FF52" s="9" t="s">
        <v>208</v>
      </c>
      <c r="FG52" s="9" t="s">
        <v>185</v>
      </c>
      <c r="FH52" s="9" t="s">
        <v>209</v>
      </c>
      <c r="FI52" s="9" t="s">
        <v>210</v>
      </c>
      <c r="FJ52" s="9" t="s">
        <v>190</v>
      </c>
      <c r="FK52" s="9" t="s">
        <v>192</v>
      </c>
      <c r="FL52" s="9" t="s">
        <v>211</v>
      </c>
      <c r="FM52" s="36" t="str">
        <f t="shared" si="34"/>
        <v>IF(COUNTIFS(医生!$G$52,"&lt;&gt;")=1,COUNTIFS(医生!$G$47:$G$49,"*"&amp;医生!$G$52&amp;"*",医生!$G$47:$G$49,"&lt;&gt;*上午*")+COUNTIFS(医生!$G$56,医生!$G$52)+COUNTIFS(医生!$G$55,"*"&amp;医生!$G$52&amp;"*",医生!$G$55,"&lt;&gt;*午*")+IF(COUNTIFS(医生!$G$55,"*"&amp;"午"&amp;"*"),COUNTIFS(医生!$G$52,"*"&amp;LEFT(医生!$G$55,FIND("+",医生!$G$55)-1)&amp;"*"))&gt;0)</v>
      </c>
      <c r="FR52" s="37" t="s">
        <v>175</v>
      </c>
      <c r="FS52" s="22" t="s">
        <v>176</v>
      </c>
      <c r="FT52" s="38" t="s">
        <v>177</v>
      </c>
      <c r="FU52" s="26" t="s">
        <v>243</v>
      </c>
      <c r="FV52" s="38">
        <v>47</v>
      </c>
      <c r="FW52" s="38">
        <v>49</v>
      </c>
      <c r="FX52" s="38">
        <v>51</v>
      </c>
      <c r="FY52" s="38">
        <v>52</v>
      </c>
      <c r="FZ52" s="38">
        <v>55</v>
      </c>
      <c r="GA52" s="38" t="s">
        <v>179</v>
      </c>
      <c r="GB52" s="38" t="s">
        <v>180</v>
      </c>
      <c r="GC52" s="38" t="s">
        <v>181</v>
      </c>
      <c r="GD52" s="22" t="s">
        <v>213</v>
      </c>
      <c r="GE52" s="22" t="s">
        <v>214</v>
      </c>
      <c r="GF52" s="22" t="s">
        <v>208</v>
      </c>
      <c r="GG52" s="22" t="s">
        <v>215</v>
      </c>
      <c r="GH52" s="22" t="s">
        <v>216</v>
      </c>
      <c r="GI52" s="22" t="s">
        <v>217</v>
      </c>
      <c r="GJ52" s="22" t="s">
        <v>218</v>
      </c>
      <c r="GK52" s="22" t="s">
        <v>185</v>
      </c>
      <c r="GL52" s="22" t="s">
        <v>186</v>
      </c>
      <c r="GM52" s="22" t="s">
        <v>219</v>
      </c>
      <c r="GN52" s="22" t="s">
        <v>220</v>
      </c>
      <c r="GO52" s="22" t="s">
        <v>221</v>
      </c>
      <c r="GP52" s="22" t="s">
        <v>222</v>
      </c>
      <c r="GQ52" s="22" t="s">
        <v>223</v>
      </c>
      <c r="GR52" s="22" t="s">
        <v>188</v>
      </c>
      <c r="GS52" s="22" t="s">
        <v>190</v>
      </c>
      <c r="GT52" s="22" t="s">
        <v>191</v>
      </c>
      <c r="GU52" s="22" t="s">
        <v>192</v>
      </c>
      <c r="GV52" s="22" t="s">
        <v>191</v>
      </c>
      <c r="GW52" s="22" t="s">
        <v>224</v>
      </c>
      <c r="GX52" s="22" t="s">
        <v>225</v>
      </c>
      <c r="GY52" s="22" t="s">
        <v>226</v>
      </c>
      <c r="GZ52" s="39" t="str">
        <f t="shared" si="35"/>
        <v>OR(IF(COUNTIFS(医生!$G$55,"&lt;&gt;",医生!$G$55,"&lt;&gt;*+*")=1,COUNTIFS(医生!$G$47:$G$49,"*"&amp;医生!$G$55&amp;"*")+COUNTIFS(医生!$G$55,医生!$G$51,医生!$G$51,"&lt;&gt;")+COUNTIFS(医生!$G$55,医生!$G$52,医生!$G$52,"&lt;&gt;")&gt;0),IF(COUNTIFS(医生!$G$55,"*"&amp;"+"&amp;"*",医生!$G$55,"&lt;&gt;*午*")=1,COUNTIFS(医生!$G$47:$G$49,"*"&amp;LEFT(医生!$G$55,FIND("+",医生!$G$55)-1)&amp;"*")+COUNTIFS(医生!$G$47:$G$49,"*"&amp;MID(医生!$G$55,FIND("+",医生!$G$55)+1,3)&amp;"*")+COUNTIFS(医生!$G$51:$G$52,"*"&amp;LEFT(医生!$G$55,FIND("+",医生!$G$55)-1)&amp;"*")+COUNTIFS(医生!$G$51:$G$52,"*"&amp;MID(医生!$G$55,FIND("+",医生!$G$55)+1,3)&amp;"*")&gt;0),IF(COUNTIFS(医生!$G$55,"*"&amp;"上午"&amp;"*")=1,COUNTIFS(医生!$G$47:$G$49,"*"&amp;LEFT(医生!$G$55,FIND("+",医生!$G$55)-1)&amp;"*")+COUNTIFS(医生!$G$51:$G$52,"*"&amp;LEFT(医生!$G$55,FIND("+",医生!$G$55)-1)&amp;"*")&gt;0),IF(COUNTIFS(医生!$G$55,"*"&amp;"上午"&amp;"*")=1,COUNTIFS(医生!$G$47:$G$49,"&lt;&gt;*下午*",医生!$G$47:$G$49,"*"&amp;MID(LEFT(医生!$G$55,FIND("午",医生!$G$55)-3),FIND("+",医生!$G$55)+1,3)&amp;"*")+COUNTIFS(医生!$G$51,"*"&amp;MID(LEFT(医生!$G$55,FIND("午",医生!$G$55)-3),FIND("+",医生!$G$55)+1,3)&amp;"*")&gt;0))</v>
      </c>
      <c r="HE52" s="40" t="s">
        <v>175</v>
      </c>
      <c r="HF52" s="40" t="s">
        <v>179</v>
      </c>
      <c r="HG52" s="40" t="s">
        <v>180</v>
      </c>
      <c r="HH52" s="33" t="s">
        <v>176</v>
      </c>
      <c r="HI52" s="34" t="s">
        <v>177</v>
      </c>
      <c r="HJ52" s="26" t="s">
        <v>243</v>
      </c>
      <c r="HK52" s="42" t="s">
        <v>247</v>
      </c>
      <c r="HL52" s="34">
        <v>47</v>
      </c>
      <c r="HM52" s="34">
        <v>49</v>
      </c>
      <c r="HN52" s="34">
        <v>50</v>
      </c>
      <c r="HO52" s="34">
        <v>52</v>
      </c>
      <c r="HP52" s="34">
        <v>56</v>
      </c>
      <c r="HQ52" s="34"/>
      <c r="HR52" s="34"/>
      <c r="HS52" s="34">
        <v>51</v>
      </c>
      <c r="HT52" s="34">
        <v>55</v>
      </c>
      <c r="HU52" s="34" t="s">
        <v>181</v>
      </c>
      <c r="HV52" s="33" t="s">
        <v>184</v>
      </c>
      <c r="HW52" s="33" t="s">
        <v>203</v>
      </c>
      <c r="HX52" s="33" t="s">
        <v>186</v>
      </c>
      <c r="HY52" s="33" t="s">
        <v>214</v>
      </c>
      <c r="HZ52" s="33" t="s">
        <v>208</v>
      </c>
      <c r="IA52" s="33" t="s">
        <v>185</v>
      </c>
      <c r="IB52" s="33" t="s">
        <v>209</v>
      </c>
      <c r="IC52" s="33" t="s">
        <v>210</v>
      </c>
      <c r="ID52" s="33" t="s">
        <v>205</v>
      </c>
      <c r="IE52" s="33" t="s">
        <v>228</v>
      </c>
      <c r="IF52" s="9" t="str">
        <f t="shared" si="36"/>
        <v>OR(IF(COUNTIFS(医生!$G$56,"&lt;&gt;")=1,COUNTIFS(医生!$G$47:$G$49,"*"&amp;医生!$G$56&amp;"*",医生!$G$47:$G$49,"&lt;&gt;",医生!$G$47:$G$49,"&lt;&gt;*上午*")+COUNTIFS(医生!$G$50,医生!$G$56)+COUNTIFS(医生!$G$52,医生!$G$56)&gt;0),IF(COUNTIFS(医生!$G$56,"&lt;&gt;")=1,COUNTIFS(医生!$H$47:$H$49,"*"&amp;医生!$G$56&amp;"*")+COUNTIFS(医生!$H$51:$H$55,"*"&amp;医生!$G$56&amp;"*")&gt;0))</v>
      </c>
      <c r="IK52" s="9" t="s">
        <v>176</v>
      </c>
      <c r="IL52" s="6" t="s">
        <v>177</v>
      </c>
      <c r="IM52" s="6" t="s">
        <v>239</v>
      </c>
      <c r="IN52" s="6" t="s">
        <v>243</v>
      </c>
      <c r="IO52" s="6" t="s">
        <v>247</v>
      </c>
      <c r="IP52" s="6">
        <v>47</v>
      </c>
      <c r="IQ52" s="6">
        <v>49</v>
      </c>
      <c r="IR52" s="6">
        <v>51</v>
      </c>
      <c r="IS52" s="6">
        <v>55</v>
      </c>
      <c r="IT52" s="6">
        <v>56</v>
      </c>
      <c r="IU52" s="6"/>
      <c r="IV52" s="6"/>
      <c r="IW52" s="6"/>
      <c r="IX52" s="6"/>
      <c r="IY52" s="6" t="s">
        <v>181</v>
      </c>
      <c r="IZ52" s="9" t="s">
        <v>184</v>
      </c>
      <c r="JA52" s="9" t="s">
        <v>185</v>
      </c>
      <c r="JB52" s="9" t="s">
        <v>186</v>
      </c>
      <c r="JC52" s="9" t="s">
        <v>230</v>
      </c>
      <c r="JD52" s="47" t="str">
        <f t="shared" si="37"/>
        <v>IF(COUNTIFS(医生!$G$56,"&lt;&gt;")=1,COUNTIFS(医生!$H$47:$H$49,"*"&amp;医生!$G$56&amp;"*")+COUNTIFS(医生!$H$51:$H$55,"*"&amp;医生!$G$56&amp;"*")&lt;1)</v>
      </c>
      <c r="JG52" s="9" t="s">
        <v>176</v>
      </c>
      <c r="JH52" s="6" t="s">
        <v>177</v>
      </c>
      <c r="JI52" s="6" t="s">
        <v>239</v>
      </c>
      <c r="JJ52" s="6" t="s">
        <v>243</v>
      </c>
      <c r="JK52" s="6" t="s">
        <v>247</v>
      </c>
      <c r="JL52" s="6">
        <v>47</v>
      </c>
      <c r="JM52" s="6">
        <v>49</v>
      </c>
      <c r="JN52" s="6">
        <v>51</v>
      </c>
      <c r="JO52" s="6">
        <v>55</v>
      </c>
      <c r="JP52" s="6">
        <v>56</v>
      </c>
      <c r="JQ52" s="6"/>
      <c r="JR52" s="6"/>
      <c r="JS52" s="6"/>
      <c r="JT52" s="6"/>
      <c r="JU52" s="6" t="s">
        <v>181</v>
      </c>
      <c r="JV52" s="9" t="s">
        <v>184</v>
      </c>
      <c r="JW52" s="9" t="s">
        <v>185</v>
      </c>
      <c r="JX52" s="9" t="s">
        <v>186</v>
      </c>
      <c r="JY52" s="9" t="s">
        <v>230</v>
      </c>
      <c r="JZ52" s="47" t="str">
        <f t="shared" si="38"/>
        <v>IF(COUNTIFS(医生!$F$56,"&lt;&gt;")=1,COUNTIFS(医生!$G$47:$G$49,"*"&amp;医生!$F$56&amp;"*")+COUNTIFS(医生!$G$51:$G$55,"*"&amp;医生!$F$56&amp;"*")&lt;1)</v>
      </c>
    </row>
    <row r="53" spans="5:286" ht="142.5" x14ac:dyDescent="0.2">
      <c r="E53" s="23"/>
      <c r="J53" s="6" t="s">
        <v>175</v>
      </c>
      <c r="K53" s="9" t="s">
        <v>176</v>
      </c>
      <c r="L53" s="6" t="s">
        <v>177</v>
      </c>
      <c r="M53" s="6" t="s">
        <v>247</v>
      </c>
      <c r="N53" s="26">
        <v>47</v>
      </c>
      <c r="O53" s="26">
        <v>47</v>
      </c>
      <c r="P53" s="26">
        <v>49</v>
      </c>
      <c r="Q53" s="26">
        <v>51</v>
      </c>
      <c r="R53" s="26">
        <v>52</v>
      </c>
      <c r="S53" s="26">
        <v>55</v>
      </c>
      <c r="T53" s="26">
        <v>56</v>
      </c>
      <c r="U53" s="6" t="s">
        <v>179</v>
      </c>
      <c r="V53" s="6" t="s">
        <v>180</v>
      </c>
      <c r="W53" s="6" t="s">
        <v>181</v>
      </c>
      <c r="X53" s="9" t="s">
        <v>182</v>
      </c>
      <c r="Y53" s="9" t="s">
        <v>183</v>
      </c>
      <c r="Z53" s="9" t="s">
        <v>184</v>
      </c>
      <c r="AA53" s="9" t="s">
        <v>185</v>
      </c>
      <c r="AB53" s="9" t="s">
        <v>186</v>
      </c>
      <c r="AC53" s="9" t="s">
        <v>187</v>
      </c>
      <c r="AD53" s="9" t="s">
        <v>188</v>
      </c>
      <c r="AE53" s="9" t="s">
        <v>189</v>
      </c>
      <c r="AF53" s="9" t="s">
        <v>190</v>
      </c>
      <c r="AG53" s="9" t="s">
        <v>191</v>
      </c>
      <c r="AH53" s="9" t="s">
        <v>192</v>
      </c>
      <c r="AI53" s="9" t="s">
        <v>193</v>
      </c>
      <c r="AJ53" s="9" t="s">
        <v>194</v>
      </c>
      <c r="AK53" s="9" t="s">
        <v>195</v>
      </c>
      <c r="AL53" s="9" t="s">
        <v>196</v>
      </c>
      <c r="AM53" s="9" t="s">
        <v>197</v>
      </c>
      <c r="AN53" s="9" t="s">
        <v>198</v>
      </c>
      <c r="AO53" s="9" t="s">
        <v>199</v>
      </c>
      <c r="AP53" s="19" t="str">
        <f t="shared" si="30"/>
        <v>OR(IF(COUNTIFS(医生!$H$47,"&lt;&gt;*午*",医生!$H$47,"&lt;&gt;")=1,COUNTIFS(医生!$H$47:$H$49,"*"&amp;医生!$H$47&amp;"*")+COUNTIFS(医生!$H$51:$H$52,"*"&amp;医生!$H$47&amp;"*")+COUNTIFS(医生!$H$55:$H$56,"*"&amp;医生!$H$47&amp;"*")&gt;1),IF(COUNTIFS(医生!$H$47,"*"&amp;"上午"&amp;"*")=1,COUNTIFS(医生!$H$47:$H$49,"*"&amp;LEFT(医生!$H$47,FIND("午",医生!$H$47)-3)&amp;"*")+COUNTIFS(医生!$H$51,"*"&amp;LEFT(医生!$H$47,FIND("午",医生!$H$47)-3)&amp;"*")+COUNTIFS(医生!$H$55,"*"&amp;LEFT(医生!$H$47,FIND("午",医生!$H$47)-3)&amp;"*")&gt;1),IF(COUNTIFS(医生!$H$47,"*"&amp;"上午"&amp;"*")=1,COUNTIFS(医生!$H$47:$H$49,"*"&amp;LEFT(医生!$H$47,FIND("午",医生!$H$47)-3)&amp;"*")+COUNTIFS(医生!$H$51,"*"&amp;LEFT(医生!$H$47,FIND("午",医生!$H$47)-3)&amp;"*")+COUNTIFS(医生!$H$55,"*"&amp;LEFT(医生!$H$47,FIND("午",医生!$H$47)-3)&amp;"*")&gt;1),IF(COUNTIFS(医生!$H$47,"*"&amp;"下午"&amp;"*")=1,COUNTIFS(医生!$H$47:$H$49,"*"&amp;LEFT(医生!$H$47,FIND("午",医生!$H$47)-3)&amp;"*")+COUNTIFS(医生!$H$52,"*"&amp;LEFT(医生!$H$47,FIND("午",医生!$H$47)-3)&amp;"*")+COUNTIFS(医生!$H$55,"*"&amp;LEFT(医生!$H$47,FIND("午",医生!$H$47)-3)&amp;"*",医生!$H$55,"&lt;&gt;*午*")+IF(COUNTIFS(医生!$H$55,"*"&amp;"午"&amp;"*"),IF(LEFT(医生!$H$55,FIND("+",医生!$H$55)-1)=LEFT(医生!$H$47,FIND("午",医生!$H$47)-3),1,0),0)+COUNTIFS(医生!$H$56,"*"&amp;LEFT(医生!$H$47,FIND("午",医生!$H$47)-3)&amp;"*")&gt;1))</v>
      </c>
      <c r="AS53" s="6" t="s">
        <v>175</v>
      </c>
      <c r="AT53" s="9" t="s">
        <v>176</v>
      </c>
      <c r="AU53" s="6" t="s">
        <v>177</v>
      </c>
      <c r="AV53" s="6" t="s">
        <v>247</v>
      </c>
      <c r="AW53" s="26">
        <v>48</v>
      </c>
      <c r="AX53" s="26">
        <v>47</v>
      </c>
      <c r="AY53" s="26">
        <v>49</v>
      </c>
      <c r="AZ53" s="26">
        <v>51</v>
      </c>
      <c r="BA53" s="26">
        <v>52</v>
      </c>
      <c r="BB53" s="26">
        <v>55</v>
      </c>
      <c r="BC53" s="26">
        <v>56</v>
      </c>
      <c r="BD53" s="6" t="s">
        <v>179</v>
      </c>
      <c r="BE53" s="6" t="s">
        <v>180</v>
      </c>
      <c r="BF53" s="6" t="s">
        <v>181</v>
      </c>
      <c r="BG53" s="9" t="s">
        <v>182</v>
      </c>
      <c r="BH53" s="9" t="s">
        <v>183</v>
      </c>
      <c r="BI53" s="9" t="s">
        <v>184</v>
      </c>
      <c r="BJ53" s="9" t="s">
        <v>185</v>
      </c>
      <c r="BK53" s="9" t="s">
        <v>186</v>
      </c>
      <c r="BL53" s="9" t="s">
        <v>187</v>
      </c>
      <c r="BM53" s="9" t="s">
        <v>188</v>
      </c>
      <c r="BN53" s="9" t="s">
        <v>189</v>
      </c>
      <c r="BO53" s="9" t="s">
        <v>190</v>
      </c>
      <c r="BP53" s="9" t="s">
        <v>191</v>
      </c>
      <c r="BQ53" s="9" t="s">
        <v>192</v>
      </c>
      <c r="BR53" s="9" t="s">
        <v>193</v>
      </c>
      <c r="BS53" s="9" t="s">
        <v>194</v>
      </c>
      <c r="BT53" s="9" t="s">
        <v>195</v>
      </c>
      <c r="BU53" s="9" t="s">
        <v>196</v>
      </c>
      <c r="BV53" s="9" t="s">
        <v>197</v>
      </c>
      <c r="BW53" s="9" t="s">
        <v>198</v>
      </c>
      <c r="BX53" s="9" t="s">
        <v>199</v>
      </c>
      <c r="BY53" s="29" t="str">
        <f t="shared" si="31"/>
        <v>OR(IF(COUNTIFS(医生!$H$48,"&lt;&gt;*午*",医生!$H$48,"&lt;&gt;")=1,COUNTIFS(医生!$H$47:$H$49,"*"&amp;医生!$H$48&amp;"*")+COUNTIFS(医生!$H$51:$H$52,"*"&amp;医生!$H$48&amp;"*")+COUNTIFS(医生!$H$55:$H$56,"*"&amp;医生!$H$48&amp;"*")&gt;1),IF(COUNTIFS(医生!$H$48,"*"&amp;"上午"&amp;"*")=1,COUNTIFS(医生!$H$47:$H$49,"*"&amp;LEFT(医生!$H$48,FIND("午",医生!$H$48)-3)&amp;"*")+COUNTIFS(医生!$H$51,"*"&amp;LEFT(医生!$H$48,FIND("午",医生!$H$48)-3)&amp;"*")+COUNTIFS(医生!$H$55,"*"&amp;LEFT(医生!$H$48,FIND("午",医生!$H$48)-3)&amp;"*")&gt;1),IF(COUNTIFS(医生!$H$48,"*"&amp;"上午"&amp;"*")=1,COUNTIFS(医生!$H$47:$H$49,"*"&amp;LEFT(医生!$H$48,FIND("午",医生!$H$48)-3)&amp;"*")+COUNTIFS(医生!$H$51,"*"&amp;LEFT(医生!$H$48,FIND("午",医生!$H$48)-3)&amp;"*")+COUNTIFS(医生!$H$55,"*"&amp;LEFT(医生!$H$48,FIND("午",医生!$H$48)-3)&amp;"*")&gt;1),IF(COUNTIFS(医生!$H$48,"*"&amp;"下午"&amp;"*")=1,COUNTIFS(医生!$H$47:$H$49,"*"&amp;LEFT(医生!$H$48,FIND("午",医生!$H$48)-3)&amp;"*")+COUNTIFS(医生!$H$52,"*"&amp;LEFT(医生!$H$48,FIND("午",医生!$H$48)-3)&amp;"*")+COUNTIFS(医生!$H$55,"*"&amp;LEFT(医生!$H$48,FIND("午",医生!$H$48)-3)&amp;"*",医生!$H$55,"&lt;&gt;*午*")+IF(COUNTIFS(医生!$H$55,"*"&amp;"午"&amp;"*"),IF(LEFT(医生!$H$55,FIND("+",医生!$H$55)-1)=LEFT(医生!$H$48,FIND("午",医生!$H$48)-3),1,0),0)+COUNTIFS(医生!$H$56,"*"&amp;LEFT(医生!$H$48,FIND("午",医生!$H$48)-3)&amp;"*")&gt;1))</v>
      </c>
      <c r="CB53" s="6" t="s">
        <v>175</v>
      </c>
      <c r="CC53" s="9" t="s">
        <v>176</v>
      </c>
      <c r="CD53" s="6" t="s">
        <v>177</v>
      </c>
      <c r="CE53" s="6" t="s">
        <v>247</v>
      </c>
      <c r="CF53" s="26">
        <v>49</v>
      </c>
      <c r="CG53" s="26">
        <v>47</v>
      </c>
      <c r="CH53" s="26">
        <v>49</v>
      </c>
      <c r="CI53" s="26">
        <v>51</v>
      </c>
      <c r="CJ53" s="26">
        <v>52</v>
      </c>
      <c r="CK53" s="26">
        <v>55</v>
      </c>
      <c r="CL53" s="26">
        <v>56</v>
      </c>
      <c r="CM53" s="6" t="s">
        <v>179</v>
      </c>
      <c r="CN53" s="6" t="s">
        <v>180</v>
      </c>
      <c r="CO53" s="6" t="s">
        <v>181</v>
      </c>
      <c r="CP53" s="9" t="s">
        <v>182</v>
      </c>
      <c r="CQ53" s="9" t="s">
        <v>183</v>
      </c>
      <c r="CR53" s="9" t="s">
        <v>184</v>
      </c>
      <c r="CS53" s="9" t="s">
        <v>185</v>
      </c>
      <c r="CT53" s="9" t="s">
        <v>186</v>
      </c>
      <c r="CU53" s="9" t="s">
        <v>187</v>
      </c>
      <c r="CV53" s="9" t="s">
        <v>188</v>
      </c>
      <c r="CW53" s="9" t="s">
        <v>189</v>
      </c>
      <c r="CX53" s="9" t="s">
        <v>190</v>
      </c>
      <c r="CY53" s="9" t="s">
        <v>191</v>
      </c>
      <c r="CZ53" s="9" t="s">
        <v>192</v>
      </c>
      <c r="DA53" s="9" t="s">
        <v>193</v>
      </c>
      <c r="DB53" s="9" t="s">
        <v>194</v>
      </c>
      <c r="DC53" s="9" t="s">
        <v>195</v>
      </c>
      <c r="DD53" s="9" t="s">
        <v>196</v>
      </c>
      <c r="DE53" s="9" t="s">
        <v>197</v>
      </c>
      <c r="DF53" s="9" t="s">
        <v>198</v>
      </c>
      <c r="DG53" s="9" t="s">
        <v>199</v>
      </c>
      <c r="DH53" s="30" t="str">
        <f t="shared" si="32"/>
        <v>OR(IF(COUNTIFS(医生!$H$49,"&lt;&gt;*午*",医生!$H$49,"&lt;&gt;")=1,COUNTIFS(医生!$H$47:$H$49,"*"&amp;医生!$H$49&amp;"*")+COUNTIFS(医生!$H$51:$H$52,"*"&amp;医生!$H$49&amp;"*")+COUNTIFS(医生!$H$55:$H$56,"*"&amp;医生!$H$49&amp;"*")&gt;1),IF(COUNTIFS(医生!$H$49,"*"&amp;"上午"&amp;"*")=1,COUNTIFS(医生!$H$47:$H$49,"*"&amp;LEFT(医生!$H$49,FIND("午",医生!$H$49)-3)&amp;"*")+COUNTIFS(医生!$H$51,"*"&amp;LEFT(医生!$H$49,FIND("午",医生!$H$49)-3)&amp;"*")+COUNTIFS(医生!$H$55,"*"&amp;LEFT(医生!$H$49,FIND("午",医生!$H$49)-3)&amp;"*")&gt;1),IF(COUNTIFS(医生!$H$49,"*"&amp;"上午"&amp;"*")=1,COUNTIFS(医生!$H$47:$H$49,"*"&amp;LEFT(医生!$H$49,FIND("午",医生!$H$49)-3)&amp;"*")+COUNTIFS(医生!$H$51,"*"&amp;LEFT(医生!$H$49,FIND("午",医生!$H$49)-3)&amp;"*")+COUNTIFS(医生!$H$55,"*"&amp;LEFT(医生!$H$49,FIND("午",医生!$H$49)-3)&amp;"*")&gt;1),IF(COUNTIFS(医生!$H$49,"*"&amp;"下午"&amp;"*")=1,COUNTIFS(医生!$H$47:$H$49,"*"&amp;LEFT(医生!$H$49,FIND("午",医生!$H$49)-3)&amp;"*")+COUNTIFS(医生!$H$52,"*"&amp;LEFT(医生!$H$49,FIND("午",医生!$H$49)-3)&amp;"*")+COUNTIFS(医生!$H$55,"*"&amp;LEFT(医生!$H$49,FIND("午",医生!$H$49)-3)&amp;"*",医生!$H$55,"&lt;&gt;*午*")+IF(COUNTIFS(医生!$H$55,"*"&amp;"午"&amp;"*"),IF(LEFT(医生!$H$55,FIND("+",医生!$H$55)-1)=LEFT(医生!$H$49,FIND("午",医生!$H$49)-3),1,0),0)+COUNTIFS(医生!$H$56,"*"&amp;LEFT(医生!$H$49,FIND("午",医生!$H$49)-3)&amp;"*")&gt;1))</v>
      </c>
      <c r="DK53" s="9" t="s">
        <v>200</v>
      </c>
      <c r="DL53" s="9" t="s">
        <v>201</v>
      </c>
      <c r="DM53" s="6" t="s">
        <v>177</v>
      </c>
      <c r="DN53" s="26" t="s">
        <v>247</v>
      </c>
      <c r="DO53" s="26">
        <v>50</v>
      </c>
      <c r="DP53" s="26">
        <v>56</v>
      </c>
      <c r="DQ53" s="6" t="s">
        <v>179</v>
      </c>
      <c r="DR53" s="6" t="s">
        <v>202</v>
      </c>
      <c r="DS53" s="32" t="str">
        <f t="shared" si="33"/>
        <v>COUNTIFS(医生!$H$56,医生!$H$50)&gt;0</v>
      </c>
      <c r="DY53" s="33" t="s">
        <v>176</v>
      </c>
      <c r="DZ53" s="34" t="s">
        <v>177</v>
      </c>
      <c r="EA53" s="26" t="s">
        <v>235</v>
      </c>
      <c r="EB53" s="34">
        <v>47</v>
      </c>
      <c r="EC53" s="34">
        <v>49</v>
      </c>
      <c r="ED53" s="34">
        <v>51</v>
      </c>
      <c r="EE53" s="34">
        <v>55</v>
      </c>
      <c r="EF53" s="34" t="s">
        <v>181</v>
      </c>
      <c r="EG53" s="33" t="s">
        <v>203</v>
      </c>
      <c r="EH53" s="33" t="s">
        <v>204</v>
      </c>
      <c r="EI53" s="33" t="s">
        <v>184</v>
      </c>
      <c r="EJ53" s="33" t="s">
        <v>185</v>
      </c>
      <c r="EK53" s="33" t="s">
        <v>205</v>
      </c>
      <c r="EL53" s="35" t="str">
        <f t="shared" si="39"/>
        <v>IF(COUNTIFS(医生!$E$51,"&lt;&gt;")=1,COUNTIFS(医生!$E$47:$E$49,"*"&amp;医生!$E$51&amp;"*",医生!$E$47:$E$49,"&lt;&gt;*下午*")+COUNTIFS(医生!$E$55,"*"&amp;医生!$E$51&amp;"*")&gt;0)</v>
      </c>
      <c r="ES53" s="9" t="s">
        <v>176</v>
      </c>
      <c r="ET53" s="6" t="s">
        <v>177</v>
      </c>
      <c r="EU53" s="6" t="s">
        <v>247</v>
      </c>
      <c r="EV53" s="6">
        <v>47</v>
      </c>
      <c r="EW53" s="6">
        <v>49</v>
      </c>
      <c r="EX53" s="6">
        <v>52</v>
      </c>
      <c r="EY53" s="6">
        <v>55</v>
      </c>
      <c r="EZ53" s="6">
        <v>56</v>
      </c>
      <c r="FA53" s="6" t="s">
        <v>181</v>
      </c>
      <c r="FB53" s="9" t="s">
        <v>183</v>
      </c>
      <c r="FC53" s="9" t="s">
        <v>184</v>
      </c>
      <c r="FD53" s="9" t="s">
        <v>207</v>
      </c>
      <c r="FE53" s="9" t="s">
        <v>203</v>
      </c>
      <c r="FF53" s="9" t="s">
        <v>208</v>
      </c>
      <c r="FG53" s="9" t="s">
        <v>185</v>
      </c>
      <c r="FH53" s="9" t="s">
        <v>209</v>
      </c>
      <c r="FI53" s="9" t="s">
        <v>210</v>
      </c>
      <c r="FJ53" s="9" t="s">
        <v>190</v>
      </c>
      <c r="FK53" s="9" t="s">
        <v>192</v>
      </c>
      <c r="FL53" s="9" t="s">
        <v>211</v>
      </c>
      <c r="FM53" s="36" t="str">
        <f t="shared" si="34"/>
        <v>IF(COUNTIFS(医生!$H$52,"&lt;&gt;")=1,COUNTIFS(医生!$H$47:$H$49,"*"&amp;医生!$H$52&amp;"*",医生!$H$47:$H$49,"&lt;&gt;*上午*")+COUNTIFS(医生!$H$56,医生!$H$52)+COUNTIFS(医生!$H$55,"*"&amp;医生!$H$52&amp;"*",医生!$H$55,"&lt;&gt;*午*")+IF(COUNTIFS(医生!$H$55,"*"&amp;"午"&amp;"*"),COUNTIFS(医生!$H$52,"*"&amp;LEFT(医生!$H$55,FIND("+",医生!$H$55)-1)&amp;"*"))&gt;0)</v>
      </c>
      <c r="FR53" s="37" t="s">
        <v>175</v>
      </c>
      <c r="FS53" s="22" t="s">
        <v>176</v>
      </c>
      <c r="FT53" s="38" t="s">
        <v>177</v>
      </c>
      <c r="FU53" s="26" t="s">
        <v>247</v>
      </c>
      <c r="FV53" s="38">
        <v>47</v>
      </c>
      <c r="FW53" s="38">
        <v>49</v>
      </c>
      <c r="FX53" s="38">
        <v>51</v>
      </c>
      <c r="FY53" s="38">
        <v>52</v>
      </c>
      <c r="FZ53" s="38">
        <v>55</v>
      </c>
      <c r="GA53" s="38" t="s">
        <v>179</v>
      </c>
      <c r="GB53" s="38" t="s">
        <v>180</v>
      </c>
      <c r="GC53" s="38" t="s">
        <v>181</v>
      </c>
      <c r="GD53" s="22" t="s">
        <v>213</v>
      </c>
      <c r="GE53" s="22" t="s">
        <v>214</v>
      </c>
      <c r="GF53" s="22" t="s">
        <v>208</v>
      </c>
      <c r="GG53" s="22" t="s">
        <v>215</v>
      </c>
      <c r="GH53" s="22" t="s">
        <v>216</v>
      </c>
      <c r="GI53" s="22" t="s">
        <v>217</v>
      </c>
      <c r="GJ53" s="22" t="s">
        <v>218</v>
      </c>
      <c r="GK53" s="22" t="s">
        <v>185</v>
      </c>
      <c r="GL53" s="22" t="s">
        <v>186</v>
      </c>
      <c r="GM53" s="22" t="s">
        <v>219</v>
      </c>
      <c r="GN53" s="22" t="s">
        <v>220</v>
      </c>
      <c r="GO53" s="22" t="s">
        <v>221</v>
      </c>
      <c r="GP53" s="22" t="s">
        <v>222</v>
      </c>
      <c r="GQ53" s="22" t="s">
        <v>223</v>
      </c>
      <c r="GR53" s="22" t="s">
        <v>188</v>
      </c>
      <c r="GS53" s="22" t="s">
        <v>190</v>
      </c>
      <c r="GT53" s="22" t="s">
        <v>191</v>
      </c>
      <c r="GU53" s="22" t="s">
        <v>192</v>
      </c>
      <c r="GV53" s="22" t="s">
        <v>191</v>
      </c>
      <c r="GW53" s="22" t="s">
        <v>224</v>
      </c>
      <c r="GX53" s="22" t="s">
        <v>225</v>
      </c>
      <c r="GY53" s="22" t="s">
        <v>226</v>
      </c>
      <c r="GZ53" s="39" t="str">
        <f t="shared" si="35"/>
        <v>OR(IF(COUNTIFS(医生!$H$55,"&lt;&gt;",医生!$H$55,"&lt;&gt;*+*")=1,COUNTIFS(医生!$H$47:$H$49,"*"&amp;医生!$H$55&amp;"*")+COUNTIFS(医生!$H$55,医生!$H$51,医生!$H$51,"&lt;&gt;")+COUNTIFS(医生!$H$55,医生!$H$52,医生!$H$52,"&lt;&gt;")&gt;0),IF(COUNTIFS(医生!$H$55,"*"&amp;"+"&amp;"*",医生!$H$55,"&lt;&gt;*午*")=1,COUNTIFS(医生!$H$47:$H$49,"*"&amp;LEFT(医生!$H$55,FIND("+",医生!$H$55)-1)&amp;"*")+COUNTIFS(医生!$H$47:$H$49,"*"&amp;MID(医生!$H$55,FIND("+",医生!$H$55)+1,3)&amp;"*")+COUNTIFS(医生!$H$51:$H$52,"*"&amp;LEFT(医生!$H$55,FIND("+",医生!$H$55)-1)&amp;"*")+COUNTIFS(医生!$H$51:$H$52,"*"&amp;MID(医生!$H$55,FIND("+",医生!$H$55)+1,3)&amp;"*")&gt;0),IF(COUNTIFS(医生!$H$55,"*"&amp;"上午"&amp;"*")=1,COUNTIFS(医生!$H$47:$H$49,"*"&amp;LEFT(医生!$H$55,FIND("+",医生!$H$55)-1)&amp;"*")+COUNTIFS(医生!$H$51:$H$52,"*"&amp;LEFT(医生!$H$55,FIND("+",医生!$H$55)-1)&amp;"*")&gt;0),IF(COUNTIFS(医生!$H$55,"*"&amp;"上午"&amp;"*")=1,COUNTIFS(医生!$H$47:$H$49,"&lt;&gt;*下午*",医生!$H$47:$H$49,"*"&amp;MID(LEFT(医生!$H$55,FIND("午",医生!$H$55)-3),FIND("+",医生!$H$55)+1,3)&amp;"*")+COUNTIFS(医生!$H$51,"*"&amp;MID(LEFT(医生!$H$55,FIND("午",医生!$H$55)-3),FIND("+",医生!$H$55)+1,3)&amp;"*")&gt;0))</v>
      </c>
      <c r="HE53" s="40" t="s">
        <v>175</v>
      </c>
      <c r="HF53" s="40" t="s">
        <v>179</v>
      </c>
      <c r="HG53" s="40" t="s">
        <v>180</v>
      </c>
      <c r="HH53" s="33" t="s">
        <v>176</v>
      </c>
      <c r="HI53" s="34" t="s">
        <v>177</v>
      </c>
      <c r="HJ53" s="26" t="s">
        <v>247</v>
      </c>
      <c r="HK53" s="42" t="s">
        <v>231</v>
      </c>
      <c r="HL53" s="34">
        <v>47</v>
      </c>
      <c r="HM53" s="34">
        <v>49</v>
      </c>
      <c r="HN53" s="34">
        <v>50</v>
      </c>
      <c r="HO53" s="34">
        <v>52</v>
      </c>
      <c r="HP53" s="34">
        <v>56</v>
      </c>
      <c r="HQ53" s="34"/>
      <c r="HR53" s="34"/>
      <c r="HS53" s="34">
        <v>51</v>
      </c>
      <c r="HT53" s="34">
        <v>55</v>
      </c>
      <c r="HU53" s="34" t="s">
        <v>181</v>
      </c>
      <c r="HV53" s="33" t="s">
        <v>184</v>
      </c>
      <c r="HW53" s="33" t="s">
        <v>203</v>
      </c>
      <c r="HX53" s="33" t="s">
        <v>186</v>
      </c>
      <c r="HY53" s="33" t="s">
        <v>214</v>
      </c>
      <c r="HZ53" s="33" t="s">
        <v>208</v>
      </c>
      <c r="IA53" s="33" t="s">
        <v>185</v>
      </c>
      <c r="IB53" s="33" t="s">
        <v>209</v>
      </c>
      <c r="IC53" s="33" t="s">
        <v>210</v>
      </c>
      <c r="ID53" s="33" t="s">
        <v>205</v>
      </c>
      <c r="IE53" s="33" t="s">
        <v>228</v>
      </c>
      <c r="IF53" s="9" t="str">
        <f t="shared" si="36"/>
        <v>OR(IF(COUNTIFS(医生!$H$56,"&lt;&gt;")=1,COUNTIFS(医生!$H$47:$H$49,"*"&amp;医生!$H$56&amp;"*",医生!$H$47:$H$49,"&lt;&gt;",医生!$H$47:$H$49,"&lt;&gt;*上午*")+COUNTIFS(医生!$H$50,医生!$H$56)+COUNTIFS(医生!$H$52,医生!$H$56)&gt;0),IF(COUNTIFS(医生!$H$56,"&lt;&gt;")=1,COUNTIFS(医生!$I$47:$I$49,"*"&amp;医生!$H$56&amp;"*")+COUNTIFS(医生!$I$51:$I$55,"*"&amp;医生!$H$56&amp;"*")&gt;0))</v>
      </c>
      <c r="IK53" s="9" t="s">
        <v>176</v>
      </c>
      <c r="IL53" s="6" t="s">
        <v>177</v>
      </c>
      <c r="IM53" s="6" t="s">
        <v>243</v>
      </c>
      <c r="IN53" s="6" t="s">
        <v>247</v>
      </c>
      <c r="IO53" s="6" t="s">
        <v>231</v>
      </c>
      <c r="IP53" s="6">
        <v>47</v>
      </c>
      <c r="IQ53" s="6">
        <v>49</v>
      </c>
      <c r="IR53" s="6">
        <v>51</v>
      </c>
      <c r="IS53" s="6">
        <v>55</v>
      </c>
      <c r="IT53" s="6">
        <v>56</v>
      </c>
      <c r="IU53" s="6"/>
      <c r="IV53" s="6"/>
      <c r="IW53" s="6"/>
      <c r="IX53" s="6"/>
      <c r="IY53" s="6" t="s">
        <v>181</v>
      </c>
      <c r="IZ53" s="9" t="s">
        <v>184</v>
      </c>
      <c r="JA53" s="9" t="s">
        <v>185</v>
      </c>
      <c r="JB53" s="9" t="s">
        <v>186</v>
      </c>
      <c r="JC53" s="9" t="s">
        <v>230</v>
      </c>
      <c r="JD53" s="47" t="str">
        <f t="shared" si="37"/>
        <v>IF(COUNTIFS(医生!$H$56,"&lt;&gt;")=1,COUNTIFS(医生!$I$47:$I$49,"*"&amp;医生!$H$56&amp;"*")+COUNTIFS(医生!$I$51:$I$55,"*"&amp;医生!$H$56&amp;"*")&lt;1)</v>
      </c>
      <c r="JG53" s="9" t="s">
        <v>176</v>
      </c>
      <c r="JH53" s="6" t="s">
        <v>177</v>
      </c>
      <c r="JI53" s="6" t="s">
        <v>243</v>
      </c>
      <c r="JJ53" s="6" t="s">
        <v>247</v>
      </c>
      <c r="JK53" s="6" t="s">
        <v>231</v>
      </c>
      <c r="JL53" s="6">
        <v>47</v>
      </c>
      <c r="JM53" s="6">
        <v>49</v>
      </c>
      <c r="JN53" s="6">
        <v>51</v>
      </c>
      <c r="JO53" s="6">
        <v>55</v>
      </c>
      <c r="JP53" s="6">
        <v>56</v>
      </c>
      <c r="JQ53" s="6"/>
      <c r="JR53" s="6"/>
      <c r="JS53" s="6"/>
      <c r="JT53" s="6"/>
      <c r="JU53" s="6" t="s">
        <v>181</v>
      </c>
      <c r="JV53" s="9" t="s">
        <v>184</v>
      </c>
      <c r="JW53" s="9" t="s">
        <v>185</v>
      </c>
      <c r="JX53" s="9" t="s">
        <v>186</v>
      </c>
      <c r="JY53" s="9" t="s">
        <v>230</v>
      </c>
      <c r="JZ53" s="47" t="str">
        <f t="shared" si="38"/>
        <v>IF(COUNTIFS(医生!$G$56,"&lt;&gt;")=1,COUNTIFS(医生!$H$47:$H$49,"*"&amp;医生!$G$56&amp;"*")+COUNTIFS(医生!$H$51:$H$55,"*"&amp;医生!$G$56&amp;"*")&lt;1)</v>
      </c>
    </row>
    <row r="54" spans="5:286" ht="142.5" x14ac:dyDescent="0.2">
      <c r="J54" s="6" t="s">
        <v>175</v>
      </c>
      <c r="K54" s="9" t="s">
        <v>176</v>
      </c>
      <c r="L54" s="6" t="s">
        <v>177</v>
      </c>
      <c r="M54" s="6" t="s">
        <v>231</v>
      </c>
      <c r="N54" s="26">
        <v>47</v>
      </c>
      <c r="O54" s="26">
        <v>47</v>
      </c>
      <c r="P54" s="26">
        <v>49</v>
      </c>
      <c r="Q54" s="26">
        <v>51</v>
      </c>
      <c r="R54" s="26">
        <v>52</v>
      </c>
      <c r="S54" s="26">
        <v>55</v>
      </c>
      <c r="T54" s="26">
        <v>56</v>
      </c>
      <c r="U54" s="6" t="s">
        <v>179</v>
      </c>
      <c r="V54" s="6" t="s">
        <v>180</v>
      </c>
      <c r="W54" s="6" t="s">
        <v>181</v>
      </c>
      <c r="X54" s="9" t="s">
        <v>182</v>
      </c>
      <c r="Y54" s="9" t="s">
        <v>183</v>
      </c>
      <c r="Z54" s="9" t="s">
        <v>184</v>
      </c>
      <c r="AA54" s="9" t="s">
        <v>185</v>
      </c>
      <c r="AB54" s="9" t="s">
        <v>186</v>
      </c>
      <c r="AC54" s="9" t="s">
        <v>187</v>
      </c>
      <c r="AD54" s="9" t="s">
        <v>188</v>
      </c>
      <c r="AE54" s="9" t="s">
        <v>189</v>
      </c>
      <c r="AF54" s="9" t="s">
        <v>190</v>
      </c>
      <c r="AG54" s="9" t="s">
        <v>191</v>
      </c>
      <c r="AH54" s="9" t="s">
        <v>192</v>
      </c>
      <c r="AI54" s="9" t="s">
        <v>193</v>
      </c>
      <c r="AJ54" s="9" t="s">
        <v>194</v>
      </c>
      <c r="AK54" s="9" t="s">
        <v>195</v>
      </c>
      <c r="AL54" s="9" t="s">
        <v>196</v>
      </c>
      <c r="AM54" s="9" t="s">
        <v>197</v>
      </c>
      <c r="AN54" s="9" t="s">
        <v>198</v>
      </c>
      <c r="AO54" s="9" t="s">
        <v>199</v>
      </c>
      <c r="AP54" s="19" t="str">
        <f t="shared" si="30"/>
        <v>OR(IF(COUNTIFS(医生!$I$47,"&lt;&gt;*午*",医生!$I$47,"&lt;&gt;")=1,COUNTIFS(医生!$I$47:$I$49,"*"&amp;医生!$I$47&amp;"*")+COUNTIFS(医生!$I$51:$I$52,"*"&amp;医生!$I$47&amp;"*")+COUNTIFS(医生!$I$55:$I$56,"*"&amp;医生!$I$47&amp;"*")&gt;1),IF(COUNTIFS(医生!$I$47,"*"&amp;"上午"&amp;"*")=1,COUNTIFS(医生!$I$47:$I$49,"*"&amp;LEFT(医生!$I$47,FIND("午",医生!$I$47)-3)&amp;"*")+COUNTIFS(医生!$I$51,"*"&amp;LEFT(医生!$I$47,FIND("午",医生!$I$47)-3)&amp;"*")+COUNTIFS(医生!$I$55,"*"&amp;LEFT(医生!$I$47,FIND("午",医生!$I$47)-3)&amp;"*")&gt;1),IF(COUNTIFS(医生!$I$47,"*"&amp;"上午"&amp;"*")=1,COUNTIFS(医生!$I$47:$I$49,"*"&amp;LEFT(医生!$I$47,FIND("午",医生!$I$47)-3)&amp;"*")+COUNTIFS(医生!$I$51,"*"&amp;LEFT(医生!$I$47,FIND("午",医生!$I$47)-3)&amp;"*")+COUNTIFS(医生!$I$55,"*"&amp;LEFT(医生!$I$47,FIND("午",医生!$I$47)-3)&amp;"*")&gt;1),IF(COUNTIFS(医生!$I$47,"*"&amp;"下午"&amp;"*")=1,COUNTIFS(医生!$I$47:$I$49,"*"&amp;LEFT(医生!$I$47,FIND("午",医生!$I$47)-3)&amp;"*")+COUNTIFS(医生!$I$52,"*"&amp;LEFT(医生!$I$47,FIND("午",医生!$I$47)-3)&amp;"*")+COUNTIFS(医生!$I$55,"*"&amp;LEFT(医生!$I$47,FIND("午",医生!$I$47)-3)&amp;"*",医生!$I$55,"&lt;&gt;*午*")+IF(COUNTIFS(医生!$I$55,"*"&amp;"午"&amp;"*"),IF(LEFT(医生!$I$55,FIND("+",医生!$I$55)-1)=LEFT(医生!$I$47,FIND("午",医生!$I$47)-3),1,0),0)+COUNTIFS(医生!$I$56,"*"&amp;LEFT(医生!$I$47,FIND("午",医生!$I$47)-3)&amp;"*")&gt;1))</v>
      </c>
      <c r="AS54" s="6" t="s">
        <v>175</v>
      </c>
      <c r="AT54" s="9" t="s">
        <v>176</v>
      </c>
      <c r="AU54" s="6" t="s">
        <v>177</v>
      </c>
      <c r="AV54" s="6" t="s">
        <v>231</v>
      </c>
      <c r="AW54" s="26">
        <v>48</v>
      </c>
      <c r="AX54" s="26">
        <v>47</v>
      </c>
      <c r="AY54" s="26">
        <v>49</v>
      </c>
      <c r="AZ54" s="26">
        <v>51</v>
      </c>
      <c r="BA54" s="26">
        <v>52</v>
      </c>
      <c r="BB54" s="26">
        <v>55</v>
      </c>
      <c r="BC54" s="26">
        <v>56</v>
      </c>
      <c r="BD54" s="6" t="s">
        <v>179</v>
      </c>
      <c r="BE54" s="6" t="s">
        <v>180</v>
      </c>
      <c r="BF54" s="6" t="s">
        <v>181</v>
      </c>
      <c r="BG54" s="9" t="s">
        <v>182</v>
      </c>
      <c r="BH54" s="9" t="s">
        <v>183</v>
      </c>
      <c r="BI54" s="9" t="s">
        <v>184</v>
      </c>
      <c r="BJ54" s="9" t="s">
        <v>185</v>
      </c>
      <c r="BK54" s="9" t="s">
        <v>186</v>
      </c>
      <c r="BL54" s="9" t="s">
        <v>187</v>
      </c>
      <c r="BM54" s="9" t="s">
        <v>188</v>
      </c>
      <c r="BN54" s="9" t="s">
        <v>189</v>
      </c>
      <c r="BO54" s="9" t="s">
        <v>190</v>
      </c>
      <c r="BP54" s="9" t="s">
        <v>191</v>
      </c>
      <c r="BQ54" s="9" t="s">
        <v>192</v>
      </c>
      <c r="BR54" s="9" t="s">
        <v>193</v>
      </c>
      <c r="BS54" s="9" t="s">
        <v>194</v>
      </c>
      <c r="BT54" s="9" t="s">
        <v>195</v>
      </c>
      <c r="BU54" s="9" t="s">
        <v>196</v>
      </c>
      <c r="BV54" s="9" t="s">
        <v>197</v>
      </c>
      <c r="BW54" s="9" t="s">
        <v>198</v>
      </c>
      <c r="BX54" s="9" t="s">
        <v>199</v>
      </c>
      <c r="BY54" s="29" t="str">
        <f t="shared" si="31"/>
        <v>OR(IF(COUNTIFS(医生!$I$48,"&lt;&gt;*午*",医生!$I$48,"&lt;&gt;")=1,COUNTIFS(医生!$I$47:$I$49,"*"&amp;医生!$I$48&amp;"*")+COUNTIFS(医生!$I$51:$I$52,"*"&amp;医生!$I$48&amp;"*")+COUNTIFS(医生!$I$55:$I$56,"*"&amp;医生!$I$48&amp;"*")&gt;1),IF(COUNTIFS(医生!$I$48,"*"&amp;"上午"&amp;"*")=1,COUNTIFS(医生!$I$47:$I$49,"*"&amp;LEFT(医生!$I$48,FIND("午",医生!$I$48)-3)&amp;"*")+COUNTIFS(医生!$I$51,"*"&amp;LEFT(医生!$I$48,FIND("午",医生!$I$48)-3)&amp;"*")+COUNTIFS(医生!$I$55,"*"&amp;LEFT(医生!$I$48,FIND("午",医生!$I$48)-3)&amp;"*")&gt;1),IF(COUNTIFS(医生!$I$48,"*"&amp;"上午"&amp;"*")=1,COUNTIFS(医生!$I$47:$I$49,"*"&amp;LEFT(医生!$I$48,FIND("午",医生!$I$48)-3)&amp;"*")+COUNTIFS(医生!$I$51,"*"&amp;LEFT(医生!$I$48,FIND("午",医生!$I$48)-3)&amp;"*")+COUNTIFS(医生!$I$55,"*"&amp;LEFT(医生!$I$48,FIND("午",医生!$I$48)-3)&amp;"*")&gt;1),IF(COUNTIFS(医生!$I$48,"*"&amp;"下午"&amp;"*")=1,COUNTIFS(医生!$I$47:$I$49,"*"&amp;LEFT(医生!$I$48,FIND("午",医生!$I$48)-3)&amp;"*")+COUNTIFS(医生!$I$52,"*"&amp;LEFT(医生!$I$48,FIND("午",医生!$I$48)-3)&amp;"*")+COUNTIFS(医生!$I$55,"*"&amp;LEFT(医生!$I$48,FIND("午",医生!$I$48)-3)&amp;"*",医生!$I$55,"&lt;&gt;*午*")+IF(COUNTIFS(医生!$I$55,"*"&amp;"午"&amp;"*"),IF(LEFT(医生!$I$55,FIND("+",医生!$I$55)-1)=LEFT(医生!$I$48,FIND("午",医生!$I$48)-3),1,0),0)+COUNTIFS(医生!$I$56,"*"&amp;LEFT(医生!$I$48,FIND("午",医生!$I$48)-3)&amp;"*")&gt;1))</v>
      </c>
      <c r="CB54" s="6" t="s">
        <v>175</v>
      </c>
      <c r="CC54" s="9" t="s">
        <v>176</v>
      </c>
      <c r="CD54" s="6" t="s">
        <v>177</v>
      </c>
      <c r="CE54" s="6" t="s">
        <v>231</v>
      </c>
      <c r="CF54" s="26">
        <v>49</v>
      </c>
      <c r="CG54" s="26">
        <v>47</v>
      </c>
      <c r="CH54" s="26">
        <v>49</v>
      </c>
      <c r="CI54" s="26">
        <v>51</v>
      </c>
      <c r="CJ54" s="26">
        <v>52</v>
      </c>
      <c r="CK54" s="26">
        <v>55</v>
      </c>
      <c r="CL54" s="26">
        <v>56</v>
      </c>
      <c r="CM54" s="6" t="s">
        <v>179</v>
      </c>
      <c r="CN54" s="6" t="s">
        <v>180</v>
      </c>
      <c r="CO54" s="6" t="s">
        <v>181</v>
      </c>
      <c r="CP54" s="9" t="s">
        <v>182</v>
      </c>
      <c r="CQ54" s="9" t="s">
        <v>183</v>
      </c>
      <c r="CR54" s="9" t="s">
        <v>184</v>
      </c>
      <c r="CS54" s="9" t="s">
        <v>185</v>
      </c>
      <c r="CT54" s="9" t="s">
        <v>186</v>
      </c>
      <c r="CU54" s="9" t="s">
        <v>187</v>
      </c>
      <c r="CV54" s="9" t="s">
        <v>188</v>
      </c>
      <c r="CW54" s="9" t="s">
        <v>189</v>
      </c>
      <c r="CX54" s="9" t="s">
        <v>190</v>
      </c>
      <c r="CY54" s="9" t="s">
        <v>191</v>
      </c>
      <c r="CZ54" s="9" t="s">
        <v>192</v>
      </c>
      <c r="DA54" s="9" t="s">
        <v>193</v>
      </c>
      <c r="DB54" s="9" t="s">
        <v>194</v>
      </c>
      <c r="DC54" s="9" t="s">
        <v>195</v>
      </c>
      <c r="DD54" s="9" t="s">
        <v>196</v>
      </c>
      <c r="DE54" s="9" t="s">
        <v>197</v>
      </c>
      <c r="DF54" s="9" t="s">
        <v>198</v>
      </c>
      <c r="DG54" s="9" t="s">
        <v>199</v>
      </c>
      <c r="DH54" s="30" t="str">
        <f t="shared" si="32"/>
        <v>OR(IF(COUNTIFS(医生!$I$49,"&lt;&gt;*午*",医生!$I$49,"&lt;&gt;")=1,COUNTIFS(医生!$I$47:$I$49,"*"&amp;医生!$I$49&amp;"*")+COUNTIFS(医生!$I$51:$I$52,"*"&amp;医生!$I$49&amp;"*")+COUNTIFS(医生!$I$55:$I$56,"*"&amp;医生!$I$49&amp;"*")&gt;1),IF(COUNTIFS(医生!$I$49,"*"&amp;"上午"&amp;"*")=1,COUNTIFS(医生!$I$47:$I$49,"*"&amp;LEFT(医生!$I$49,FIND("午",医生!$I$49)-3)&amp;"*")+COUNTIFS(医生!$I$51,"*"&amp;LEFT(医生!$I$49,FIND("午",医生!$I$49)-3)&amp;"*")+COUNTIFS(医生!$I$55,"*"&amp;LEFT(医生!$I$49,FIND("午",医生!$I$49)-3)&amp;"*")&gt;1),IF(COUNTIFS(医生!$I$49,"*"&amp;"上午"&amp;"*")=1,COUNTIFS(医生!$I$47:$I$49,"*"&amp;LEFT(医生!$I$49,FIND("午",医生!$I$49)-3)&amp;"*")+COUNTIFS(医生!$I$51,"*"&amp;LEFT(医生!$I$49,FIND("午",医生!$I$49)-3)&amp;"*")+COUNTIFS(医生!$I$55,"*"&amp;LEFT(医生!$I$49,FIND("午",医生!$I$49)-3)&amp;"*")&gt;1),IF(COUNTIFS(医生!$I$49,"*"&amp;"下午"&amp;"*")=1,COUNTIFS(医生!$I$47:$I$49,"*"&amp;LEFT(医生!$I$49,FIND("午",医生!$I$49)-3)&amp;"*")+COUNTIFS(医生!$I$52,"*"&amp;LEFT(医生!$I$49,FIND("午",医生!$I$49)-3)&amp;"*")+COUNTIFS(医生!$I$55,"*"&amp;LEFT(医生!$I$49,FIND("午",医生!$I$49)-3)&amp;"*",医生!$I$55,"&lt;&gt;*午*")+IF(COUNTIFS(医生!$I$55,"*"&amp;"午"&amp;"*"),IF(LEFT(医生!$I$55,FIND("+",医生!$I$55)-1)=LEFT(医生!$I$49,FIND("午",医生!$I$49)-3),1,0),0)+COUNTIFS(医生!$I$56,"*"&amp;LEFT(医生!$I$49,FIND("午",医生!$I$49)-3)&amp;"*")&gt;1))</v>
      </c>
      <c r="DK54" s="9" t="s">
        <v>200</v>
      </c>
      <c r="DL54" s="9" t="s">
        <v>201</v>
      </c>
      <c r="DM54" s="6" t="s">
        <v>177</v>
      </c>
      <c r="DN54" s="26" t="s">
        <v>231</v>
      </c>
      <c r="DO54" s="26">
        <v>50</v>
      </c>
      <c r="DP54" s="26">
        <v>56</v>
      </c>
      <c r="DQ54" s="6" t="s">
        <v>179</v>
      </c>
      <c r="DR54" s="6" t="s">
        <v>202</v>
      </c>
      <c r="DS54" s="32" t="str">
        <f t="shared" si="33"/>
        <v>COUNTIFS(医生!$I$56,医生!$I$50)&gt;0</v>
      </c>
      <c r="DY54" s="33" t="s">
        <v>176</v>
      </c>
      <c r="DZ54" s="34" t="s">
        <v>177</v>
      </c>
      <c r="EA54" s="26" t="s">
        <v>239</v>
      </c>
      <c r="EB54" s="34">
        <v>47</v>
      </c>
      <c r="EC54" s="34">
        <v>49</v>
      </c>
      <c r="ED54" s="34">
        <v>51</v>
      </c>
      <c r="EE54" s="34">
        <v>55</v>
      </c>
      <c r="EF54" s="34" t="s">
        <v>181</v>
      </c>
      <c r="EG54" s="33" t="s">
        <v>203</v>
      </c>
      <c r="EH54" s="33" t="s">
        <v>204</v>
      </c>
      <c r="EI54" s="33" t="s">
        <v>184</v>
      </c>
      <c r="EJ54" s="33" t="s">
        <v>185</v>
      </c>
      <c r="EK54" s="33" t="s">
        <v>205</v>
      </c>
      <c r="EL54" s="35" t="str">
        <f t="shared" si="39"/>
        <v>IF(COUNTIFS(医生!$F$51,"&lt;&gt;")=1,COUNTIFS(医生!$F$47:$F$49,"*"&amp;医生!$F$51&amp;"*",医生!$F$47:$F$49,"&lt;&gt;*下午*")+COUNTIFS(医生!$F$55,"*"&amp;医生!$F$51&amp;"*")&gt;0)</v>
      </c>
      <c r="ES54" s="9" t="s">
        <v>176</v>
      </c>
      <c r="ET54" s="6" t="s">
        <v>177</v>
      </c>
      <c r="EU54" s="6" t="s">
        <v>231</v>
      </c>
      <c r="EV54" s="6">
        <v>47</v>
      </c>
      <c r="EW54" s="6">
        <v>49</v>
      </c>
      <c r="EX54" s="6">
        <v>52</v>
      </c>
      <c r="EY54" s="6">
        <v>55</v>
      </c>
      <c r="EZ54" s="6">
        <v>56</v>
      </c>
      <c r="FA54" s="6" t="s">
        <v>181</v>
      </c>
      <c r="FB54" s="9" t="s">
        <v>183</v>
      </c>
      <c r="FC54" s="9" t="s">
        <v>184</v>
      </c>
      <c r="FD54" s="9" t="s">
        <v>207</v>
      </c>
      <c r="FE54" s="9" t="s">
        <v>203</v>
      </c>
      <c r="FF54" s="9" t="s">
        <v>208</v>
      </c>
      <c r="FG54" s="9" t="s">
        <v>185</v>
      </c>
      <c r="FH54" s="9" t="s">
        <v>209</v>
      </c>
      <c r="FI54" s="9" t="s">
        <v>210</v>
      </c>
      <c r="FJ54" s="9" t="s">
        <v>190</v>
      </c>
      <c r="FK54" s="9" t="s">
        <v>192</v>
      </c>
      <c r="FL54" s="9" t="s">
        <v>211</v>
      </c>
      <c r="FM54" s="36" t="str">
        <f t="shared" si="34"/>
        <v>IF(COUNTIFS(医生!$I$52,"&lt;&gt;")=1,COUNTIFS(医生!$I$47:$I$49,"*"&amp;医生!$I$52&amp;"*",医生!$I$47:$I$49,"&lt;&gt;*上午*")+COUNTIFS(医生!$I$56,医生!$I$52)+COUNTIFS(医生!$I$55,"*"&amp;医生!$I$52&amp;"*",医生!$I$55,"&lt;&gt;*午*")+IF(COUNTIFS(医生!$I$55,"*"&amp;"午"&amp;"*"),COUNTIFS(医生!$I$52,"*"&amp;LEFT(医生!$I$55,FIND("+",医生!$I$55)-1)&amp;"*"))&gt;0)</v>
      </c>
      <c r="FR54" s="37" t="s">
        <v>175</v>
      </c>
      <c r="FS54" s="22" t="s">
        <v>176</v>
      </c>
      <c r="FT54" s="38" t="s">
        <v>177</v>
      </c>
      <c r="FU54" s="26" t="s">
        <v>231</v>
      </c>
      <c r="FV54" s="38">
        <v>47</v>
      </c>
      <c r="FW54" s="38">
        <v>49</v>
      </c>
      <c r="FX54" s="38">
        <v>51</v>
      </c>
      <c r="FY54" s="38">
        <v>52</v>
      </c>
      <c r="FZ54" s="38">
        <v>55</v>
      </c>
      <c r="GA54" s="38" t="s">
        <v>179</v>
      </c>
      <c r="GB54" s="38" t="s">
        <v>180</v>
      </c>
      <c r="GC54" s="38" t="s">
        <v>181</v>
      </c>
      <c r="GD54" s="22" t="s">
        <v>213</v>
      </c>
      <c r="GE54" s="22" t="s">
        <v>214</v>
      </c>
      <c r="GF54" s="22" t="s">
        <v>208</v>
      </c>
      <c r="GG54" s="22" t="s">
        <v>215</v>
      </c>
      <c r="GH54" s="22" t="s">
        <v>216</v>
      </c>
      <c r="GI54" s="22" t="s">
        <v>217</v>
      </c>
      <c r="GJ54" s="22" t="s">
        <v>218</v>
      </c>
      <c r="GK54" s="22" t="s">
        <v>185</v>
      </c>
      <c r="GL54" s="22" t="s">
        <v>186</v>
      </c>
      <c r="GM54" s="22" t="s">
        <v>219</v>
      </c>
      <c r="GN54" s="22" t="s">
        <v>220</v>
      </c>
      <c r="GO54" s="22" t="s">
        <v>221</v>
      </c>
      <c r="GP54" s="22" t="s">
        <v>222</v>
      </c>
      <c r="GQ54" s="22" t="s">
        <v>223</v>
      </c>
      <c r="GR54" s="22" t="s">
        <v>188</v>
      </c>
      <c r="GS54" s="22" t="s">
        <v>190</v>
      </c>
      <c r="GT54" s="22" t="s">
        <v>191</v>
      </c>
      <c r="GU54" s="22" t="s">
        <v>192</v>
      </c>
      <c r="GV54" s="22" t="s">
        <v>191</v>
      </c>
      <c r="GW54" s="22" t="s">
        <v>224</v>
      </c>
      <c r="GX54" s="22" t="s">
        <v>225</v>
      </c>
      <c r="GY54" s="22" t="s">
        <v>226</v>
      </c>
      <c r="GZ54" s="39" t="str">
        <f t="shared" si="35"/>
        <v>OR(IF(COUNTIFS(医生!$I$55,"&lt;&gt;",医生!$I$55,"&lt;&gt;*+*")=1,COUNTIFS(医生!$I$47:$I$49,"*"&amp;医生!$I$55&amp;"*")+COUNTIFS(医生!$I$55,医生!$I$51,医生!$I$51,"&lt;&gt;")+COUNTIFS(医生!$I$55,医生!$I$52,医生!$I$52,"&lt;&gt;")&gt;0),IF(COUNTIFS(医生!$I$55,"*"&amp;"+"&amp;"*",医生!$I$55,"&lt;&gt;*午*")=1,COUNTIFS(医生!$I$47:$I$49,"*"&amp;LEFT(医生!$I$55,FIND("+",医生!$I$55)-1)&amp;"*")+COUNTIFS(医生!$I$47:$I$49,"*"&amp;MID(医生!$I$55,FIND("+",医生!$I$55)+1,3)&amp;"*")+COUNTIFS(医生!$I$51:$I$52,"*"&amp;LEFT(医生!$I$55,FIND("+",医生!$I$55)-1)&amp;"*")+COUNTIFS(医生!$I$51:$I$52,"*"&amp;MID(医生!$I$55,FIND("+",医生!$I$55)+1,3)&amp;"*")&gt;0),IF(COUNTIFS(医生!$I$55,"*"&amp;"上午"&amp;"*")=1,COUNTIFS(医生!$I$47:$I$49,"*"&amp;LEFT(医生!$I$55,FIND("+",医生!$I$55)-1)&amp;"*")+COUNTIFS(医生!$I$51:$I$52,"*"&amp;LEFT(医生!$I$55,FIND("+",医生!$I$55)-1)&amp;"*")&gt;0),IF(COUNTIFS(医生!$I$55,"*"&amp;"上午"&amp;"*")=1,COUNTIFS(医生!$I$47:$I$49,"&lt;&gt;*下午*",医生!$I$47:$I$49,"*"&amp;MID(LEFT(医生!$I$55,FIND("午",医生!$I$55)-3),FIND("+",医生!$I$55)+1,3)&amp;"*")+COUNTIFS(医生!$I$51,"*"&amp;MID(LEFT(医生!$I$55,FIND("午",医生!$I$55)-3),FIND("+",医生!$I$55)+1,3)&amp;"*")&gt;0))</v>
      </c>
      <c r="HE54" s="40" t="s">
        <v>175</v>
      </c>
      <c r="HF54" s="40" t="s">
        <v>179</v>
      </c>
      <c r="HG54" s="40" t="s">
        <v>180</v>
      </c>
      <c r="HH54" s="33" t="s">
        <v>176</v>
      </c>
      <c r="HI54" s="34" t="s">
        <v>177</v>
      </c>
      <c r="HJ54" s="26" t="s">
        <v>231</v>
      </c>
      <c r="HK54" s="42" t="s">
        <v>178</v>
      </c>
      <c r="HL54" s="34">
        <v>47</v>
      </c>
      <c r="HM54" s="34">
        <v>49</v>
      </c>
      <c r="HN54" s="34">
        <v>50</v>
      </c>
      <c r="HO54" s="34">
        <v>52</v>
      </c>
      <c r="HP54" s="34">
        <v>56</v>
      </c>
      <c r="HQ54" s="34">
        <v>61</v>
      </c>
      <c r="HR54" s="34">
        <v>63</v>
      </c>
      <c r="HS54" s="34">
        <v>65</v>
      </c>
      <c r="HT54" s="34">
        <v>69</v>
      </c>
      <c r="HU54" s="34" t="s">
        <v>181</v>
      </c>
      <c r="HV54" s="33" t="s">
        <v>184</v>
      </c>
      <c r="HW54" s="33" t="s">
        <v>203</v>
      </c>
      <c r="HX54" s="33" t="s">
        <v>186</v>
      </c>
      <c r="HY54" s="33" t="s">
        <v>214</v>
      </c>
      <c r="HZ54" s="33" t="s">
        <v>208</v>
      </c>
      <c r="IA54" s="33" t="s">
        <v>185</v>
      </c>
      <c r="IB54" s="33" t="s">
        <v>209</v>
      </c>
      <c r="IC54" s="33" t="s">
        <v>210</v>
      </c>
      <c r="ID54" s="33" t="s">
        <v>205</v>
      </c>
      <c r="IE54" s="33" t="s">
        <v>228</v>
      </c>
      <c r="IF54" s="9" t="str">
        <f>HE48&amp;HH54&amp;HI54&amp;HJ54&amp;HI54&amp;HP54&amp;HV54&amp;HI54&amp;HJ54&amp;HI54&amp;HL54&amp;HU54&amp;HI54&amp;HJ54&amp;HI54&amp;HM54&amp;IA54&amp;HI54&amp;HJ54&amp;HI54&amp;HP54&amp;HW54&amp;HI54&amp;HJ54&amp;HI54&amp;HL54&amp;HU54&amp;HI54&amp;HJ54&amp;HI54&amp;HM54&amp;HY54&amp;HI54&amp;HJ54&amp;HI54&amp;HL54&amp;HU54&amp;HI54&amp;HJ54&amp;HI54&amp;HM54&amp;IC54&amp;HI54&amp;HJ54&amp;HI54&amp;HN54&amp;HZ54&amp;HI54&amp;HJ54&amp;HI54&amp;HP54&amp;IB54&amp;HI54&amp;HJ54&amp;HI54&amp;HO54&amp;HZ54&amp;HI54&amp;HJ54&amp;HI54&amp;HP54&amp;IE54&amp;HF48&amp;HH54&amp;HI54&amp;HJ54&amp;HI54&amp;HP54&amp;HV54&amp;HI54&amp;HK54&amp;HI54&amp;HQ54&amp;HU54&amp;HI54&amp;HK54&amp;HI54&amp;HR54&amp;IA54&amp;HI54&amp;HJ54&amp;HI54&amp;HP54&amp;HX54&amp;HI54&amp;HK54&amp;HI54&amp;HS54&amp;HU54&amp;HI54&amp;HK54&amp;HI54&amp;HT54&amp;IA54&amp;HI54&amp;HJ54&amp;HI54&amp;HP54&amp;ID54&amp;HG48</f>
        <v>OR(IF(COUNTIFS(医生!$I$56,"&lt;&gt;")=1,COUNTIFS(医生!$I$47:$I$49,"*"&amp;医生!$I$56&amp;"*",医生!$I$47:$I$49,"&lt;&gt;",医生!$I$47:$I$49,"&lt;&gt;*上午*")+COUNTIFS(医生!$I$50,医生!$I$56)+COUNTIFS(医生!$I$52,医生!$I$56)&gt;0),IF(COUNTIFS(医生!$I$56,"&lt;&gt;")=1,COUNTIFS(医生!$C$61:$C$63,"*"&amp;医生!$I$56&amp;"*")+COUNTIFS(医生!$C$65:$C$69,"*"&amp;医生!$I$56&amp;"*")&gt;0))</v>
      </c>
      <c r="IK54" s="9" t="s">
        <v>176</v>
      </c>
      <c r="IL54" s="6" t="s">
        <v>177</v>
      </c>
      <c r="IM54" s="6" t="s">
        <v>247</v>
      </c>
      <c r="IN54" s="6" t="s">
        <v>231</v>
      </c>
      <c r="IO54" s="6" t="s">
        <v>178</v>
      </c>
      <c r="IP54" s="6">
        <v>47</v>
      </c>
      <c r="IQ54" s="6">
        <v>49</v>
      </c>
      <c r="IR54" s="6">
        <v>51</v>
      </c>
      <c r="IS54" s="6">
        <v>55</v>
      </c>
      <c r="IT54" s="6">
        <v>56</v>
      </c>
      <c r="IU54" s="6">
        <f>IP54+14</f>
        <v>61</v>
      </c>
      <c r="IV54" s="6">
        <f>IQ54+14</f>
        <v>63</v>
      </c>
      <c r="IW54" s="6">
        <f>IR54+14</f>
        <v>65</v>
      </c>
      <c r="IX54" s="6">
        <f>IS54+14</f>
        <v>69</v>
      </c>
      <c r="IY54" s="6" t="s">
        <v>181</v>
      </c>
      <c r="IZ54" s="9" t="s">
        <v>184</v>
      </c>
      <c r="JA54" s="9" t="s">
        <v>185</v>
      </c>
      <c r="JB54" s="9" t="s">
        <v>186</v>
      </c>
      <c r="JC54" s="9" t="s">
        <v>230</v>
      </c>
      <c r="JD54" s="47" t="str">
        <f>IK54&amp;IL54&amp;IN54&amp;IL54&amp;IT54&amp;IZ54&amp;IL54&amp;IO54&amp;IL54&amp;IU54&amp;IY54&amp;IL54&amp;IO54&amp;IL54&amp;IV54&amp;JA54&amp;IL54&amp;IN54&amp;IL54&amp;IT54&amp;JB54&amp;IL54&amp;IO54&amp;IL54&amp;IW54&amp;IY54&amp;IL54&amp;IO54&amp;IL54&amp;IX54&amp;JA54&amp;IL54&amp;IN54&amp;IL54&amp;IT54&amp;JC54</f>
        <v>IF(COUNTIFS(医生!$I$56,"&lt;&gt;")=1,COUNTIFS(医生!$C$61:$C$63,"*"&amp;医生!$I$56&amp;"*")+COUNTIFS(医生!$C$65:$C$69,"*"&amp;医生!$I$56&amp;"*")&lt;1)</v>
      </c>
      <c r="JG54" s="9" t="s">
        <v>176</v>
      </c>
      <c r="JH54" s="6" t="s">
        <v>177</v>
      </c>
      <c r="JI54" s="6" t="s">
        <v>247</v>
      </c>
      <c r="JJ54" s="6" t="s">
        <v>231</v>
      </c>
      <c r="JK54" s="6" t="s">
        <v>178</v>
      </c>
      <c r="JL54" s="6">
        <v>47</v>
      </c>
      <c r="JM54" s="6">
        <v>49</v>
      </c>
      <c r="JN54" s="6">
        <v>51</v>
      </c>
      <c r="JO54" s="6">
        <v>55</v>
      </c>
      <c r="JP54" s="6">
        <v>56</v>
      </c>
      <c r="JQ54" s="6">
        <f>JL54+14</f>
        <v>61</v>
      </c>
      <c r="JR54" s="6">
        <f>JM54+14</f>
        <v>63</v>
      </c>
      <c r="JS54" s="6">
        <f>JN54+14</f>
        <v>65</v>
      </c>
      <c r="JT54" s="6">
        <f>JO54+14</f>
        <v>69</v>
      </c>
      <c r="JU54" s="6" t="s">
        <v>181</v>
      </c>
      <c r="JV54" s="9" t="s">
        <v>184</v>
      </c>
      <c r="JW54" s="9" t="s">
        <v>185</v>
      </c>
      <c r="JX54" s="9" t="s">
        <v>186</v>
      </c>
      <c r="JY54" s="9" t="s">
        <v>230</v>
      </c>
      <c r="JZ54" s="47" t="str">
        <f t="shared" si="38"/>
        <v>IF(COUNTIFS(医生!$H$56,"&lt;&gt;")=1,COUNTIFS(医生!$I$47:$I$49,"*"&amp;医生!$H$56&amp;"*")+COUNTIFS(医生!$I$51:$I$55,"*"&amp;医生!$H$56&amp;"*")&lt;1)</v>
      </c>
    </row>
    <row r="55" spans="5:286" ht="111.6" customHeight="1" x14ac:dyDescent="0.2">
      <c r="DY55" s="33" t="s">
        <v>176</v>
      </c>
      <c r="DZ55" s="34" t="s">
        <v>177</v>
      </c>
      <c r="EA55" s="26" t="s">
        <v>243</v>
      </c>
      <c r="EB55" s="34">
        <v>47</v>
      </c>
      <c r="EC55" s="34">
        <v>49</v>
      </c>
      <c r="ED55" s="34">
        <v>51</v>
      </c>
      <c r="EE55" s="34">
        <v>55</v>
      </c>
      <c r="EF55" s="34" t="s">
        <v>181</v>
      </c>
      <c r="EG55" s="33" t="s">
        <v>203</v>
      </c>
      <c r="EH55" s="33" t="s">
        <v>204</v>
      </c>
      <c r="EI55" s="33" t="s">
        <v>184</v>
      </c>
      <c r="EJ55" s="33" t="s">
        <v>185</v>
      </c>
      <c r="EK55" s="33" t="s">
        <v>205</v>
      </c>
      <c r="EL55" s="35" t="str">
        <f t="shared" si="39"/>
        <v>IF(COUNTIFS(医生!$G$51,"&lt;&gt;")=1,COUNTIFS(医生!$G$47:$G$49,"*"&amp;医生!$G$51&amp;"*",医生!$G$47:$G$49,"&lt;&gt;*下午*")+COUNTIFS(医生!$G$55,"*"&amp;医生!$G$51&amp;"*")&gt;0)</v>
      </c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  <c r="IW55" s="28"/>
      <c r="IX55" s="28"/>
      <c r="IY55" s="28"/>
      <c r="IZ55" s="28"/>
      <c r="JA55" s="28"/>
      <c r="JB55" s="28"/>
      <c r="JC55" s="28"/>
      <c r="JD55" s="28"/>
      <c r="JF55" s="28"/>
      <c r="JG55" s="28"/>
      <c r="JH55" s="28"/>
      <c r="JI55" s="28"/>
      <c r="JJ55" s="28"/>
      <c r="JK55" s="28"/>
      <c r="JL55" s="28"/>
      <c r="JM55" s="28"/>
      <c r="JN55" s="28"/>
      <c r="JO55" s="28"/>
      <c r="JP55" s="28"/>
      <c r="JQ55" s="28"/>
      <c r="JR55" s="28"/>
      <c r="JS55" s="28"/>
      <c r="JT55" s="28"/>
      <c r="JU55" s="28"/>
      <c r="JV55" s="28"/>
      <c r="JW55" s="28"/>
      <c r="JX55" s="28"/>
      <c r="JY55" s="28"/>
      <c r="JZ55" s="28"/>
    </row>
    <row r="56" spans="5:286" ht="142.5" x14ac:dyDescent="0.2">
      <c r="J56" s="6" t="s">
        <v>175</v>
      </c>
      <c r="K56" s="9" t="s">
        <v>176</v>
      </c>
      <c r="L56" s="6" t="s">
        <v>177</v>
      </c>
      <c r="M56" s="6" t="s">
        <v>178</v>
      </c>
      <c r="N56" s="26">
        <v>61</v>
      </c>
      <c r="O56" s="26">
        <v>61</v>
      </c>
      <c r="P56" s="26">
        <v>63</v>
      </c>
      <c r="Q56" s="26">
        <v>65</v>
      </c>
      <c r="R56" s="26">
        <v>66</v>
      </c>
      <c r="S56" s="26">
        <v>69</v>
      </c>
      <c r="T56" s="26">
        <v>70</v>
      </c>
      <c r="U56" s="6" t="s">
        <v>179</v>
      </c>
      <c r="V56" s="6" t="s">
        <v>180</v>
      </c>
      <c r="W56" s="6" t="s">
        <v>181</v>
      </c>
      <c r="X56" s="9" t="s">
        <v>182</v>
      </c>
      <c r="Y56" s="9" t="s">
        <v>183</v>
      </c>
      <c r="Z56" s="9" t="s">
        <v>184</v>
      </c>
      <c r="AA56" s="9" t="s">
        <v>185</v>
      </c>
      <c r="AB56" s="9" t="s">
        <v>186</v>
      </c>
      <c r="AC56" s="9" t="s">
        <v>187</v>
      </c>
      <c r="AD56" s="9" t="s">
        <v>188</v>
      </c>
      <c r="AE56" s="9" t="s">
        <v>189</v>
      </c>
      <c r="AF56" s="9" t="s">
        <v>190</v>
      </c>
      <c r="AG56" s="9" t="s">
        <v>191</v>
      </c>
      <c r="AH56" s="9" t="s">
        <v>192</v>
      </c>
      <c r="AI56" s="9" t="s">
        <v>193</v>
      </c>
      <c r="AJ56" s="9" t="s">
        <v>194</v>
      </c>
      <c r="AK56" s="9" t="s">
        <v>195</v>
      </c>
      <c r="AL56" s="9" t="s">
        <v>196</v>
      </c>
      <c r="AM56" s="9" t="s">
        <v>197</v>
      </c>
      <c r="AN56" s="9" t="s">
        <v>198</v>
      </c>
      <c r="AO56" s="9" t="s">
        <v>199</v>
      </c>
      <c r="AP56" s="19" t="str">
        <f>J56&amp;K56&amp;L56&amp;M56&amp;L56&amp;N56&amp;X56&amp;M56&amp;L56&amp;N56&amp;Z56&amp;L56&amp;M56&amp;L56&amp;O56&amp;W56&amp;L56&amp;M56&amp;L56&amp;P56&amp;AA56&amp;L56&amp;M56&amp;L56&amp;N56&amp;AB56&amp;L56&amp;M56&amp;L56&amp;Q56&amp;W56&amp;L56&amp;M56&amp;L56&amp;R56&amp;AA56&amp;L56&amp;M56&amp;L56&amp;N56&amp;AB56&amp;L56&amp;M56&amp;L56&amp;S56&amp;W56&amp;L56&amp;M56&amp;L56&amp;T56&amp;AA56&amp;L56&amp;M56&amp;L56&amp;N56&amp;AC56&amp;U56&amp;K56&amp;L56&amp;M56&amp;L56&amp;N56&amp;AD56&amp;L56&amp;M56&amp;L56&amp;O56&amp;W56&amp;L56&amp;M56&amp;L56&amp;P56&amp;AF56&amp;L56&amp;M56&amp;L56&amp;N56&amp;AG56&amp;L56&amp;M56&amp;L56&amp;N56&amp;AJ56&amp;AL56&amp;L56&amp;M56&amp;L56&amp;Q56&amp;AF56&amp;L56&amp;M56&amp;L56&amp;N56&amp;AG56&amp;L56&amp;M56&amp;L56&amp;N56&amp;AJ56&amp;AL56&amp;L56&amp;M56&amp;L56&amp;S56&amp;AF56&amp;L56&amp;M56&amp;L56&amp;N56&amp;AG56&amp;L56&amp;M56&amp;L56&amp;N56&amp;AJ56&amp;AN56&amp;U56&amp;K56&amp;L56&amp;M56&amp;L56&amp;N56&amp;AD56&amp;L56&amp;M56&amp;L56&amp;O56&amp;W56&amp;L56&amp;M56&amp;L56&amp;P56&amp;AF56&amp;L56&amp;M56&amp;L56&amp;N56&amp;AG56&amp;L56&amp;M56&amp;L56&amp;N56&amp;AJ56&amp;AL56&amp;L56&amp;M56&amp;L56&amp;Q56&amp;AF56&amp;L56&amp;M56&amp;L56&amp;N56&amp;AG56&amp;L56&amp;M56&amp;L56&amp;N56&amp;AJ56&amp;AL56&amp;L56&amp;M56&amp;L56&amp;S56&amp;AF56&amp;L56&amp;M56&amp;L56&amp;N56&amp;AG56&amp;L56&amp;M56&amp;L56&amp;N56&amp;AJ56&amp;AN56&amp;U56&amp;K56&amp;L56&amp;M56&amp;L56&amp;N56&amp;AE56&amp;L56&amp;M56&amp;L56&amp;O56&amp;W56&amp;L56&amp;M56&amp;L56&amp;P56&amp;AF56&amp;L56&amp;M56&amp;L56&amp;N56&amp;AG56&amp;L56&amp;M56&amp;L56&amp;N56&amp;AJ56&amp;AL56&amp;L56&amp;M56&amp;L56&amp;R56&amp;AF56&amp;L56&amp;M56&amp;L56&amp;N56&amp;AG56&amp;L56&amp;M56&amp;L56&amp;N56&amp;AJ56&amp;AL56&amp;L56&amp;M56&amp;L56&amp;S56&amp;AF56&amp;L56&amp;M56&amp;L56&amp;N56&amp;AG56&amp;L56&amp;M56&amp;L56&amp;N56&amp;AK56&amp;L56&amp;M56&amp;L56&amp;S56&amp;Y56&amp;K56&amp;L56&amp;M56&amp;L56&amp;S56&amp;AO56&amp;L56&amp;M56&amp;L56&amp;S56&amp;AH56&amp;L56&amp;M56&amp;L56&amp;S56&amp;AI56&amp;L56&amp;M56&amp;L56&amp;N56&amp;AG56&amp;L56&amp;M56&amp;L56&amp;N56&amp;AM56&amp;AL56&amp;L56&amp;M56&amp;L56&amp;T56&amp;AF56&amp;L56&amp;M56&amp;L56&amp;N56&amp;AG56&amp;L56&amp;M56&amp;L56&amp;N56&amp;AJ56&amp;AN56&amp;V56</f>
        <v>OR(IF(COUNTIFS(医生!$C$61,"&lt;&gt;*午*",医生!$C$61,"&lt;&gt;")=1,COUNTIFS(医生!$C$61:$C$63,"*"&amp;医生!$C$61&amp;"*")+COUNTIFS(医生!$C$65:$C$66,"*"&amp;医生!$C$61&amp;"*")+COUNTIFS(医生!$C$69:$C$70,"*"&amp;医生!$C$61&amp;"*")&gt;1),IF(COUNTIFS(医生!$C$61,"*"&amp;"上午"&amp;"*")=1,COUNTIFS(医生!$C$61:$C$63,"*"&amp;LEFT(医生!$C$61,FIND("午",医生!$C$61)-3)&amp;"*")+COUNTIFS(医生!$C$65,"*"&amp;LEFT(医生!$C$61,FIND("午",医生!$C$61)-3)&amp;"*")+COUNTIFS(医生!$C$69,"*"&amp;LEFT(医生!$C$61,FIND("午",医生!$C$61)-3)&amp;"*")&gt;1),IF(COUNTIFS(医生!$C$61,"*"&amp;"上午"&amp;"*")=1,COUNTIFS(医生!$C$61:$C$63,"*"&amp;LEFT(医生!$C$61,FIND("午",医生!$C$61)-3)&amp;"*")+COUNTIFS(医生!$C$65,"*"&amp;LEFT(医生!$C$61,FIND("午",医生!$C$61)-3)&amp;"*")+COUNTIFS(医生!$C$69,"*"&amp;LEFT(医生!$C$61,FIND("午",医生!$C$61)-3)&amp;"*")&gt;1),IF(COUNTIFS(医生!$C$61,"*"&amp;"下午"&amp;"*")=1,COUNTIFS(医生!$C$61:$C$63,"*"&amp;LEFT(医生!$C$61,FIND("午",医生!$C$61)-3)&amp;"*")+COUNTIFS(医生!$C$66,"*"&amp;LEFT(医生!$C$61,FIND("午",医生!$C$61)-3)&amp;"*")+COUNTIFS(医生!$C$69,"*"&amp;LEFT(医生!$C$61,FIND("午",医生!$C$61)-3)&amp;"*",医生!$C$69,"&lt;&gt;*午*")+IF(COUNTIFS(医生!$C$69,"*"&amp;"午"&amp;"*"),IF(LEFT(医生!$C$69,FIND("+",医生!$C$69)-1)=LEFT(医生!$C$61,FIND("午",医生!$C$61)-3),1,0),0)+COUNTIFS(医生!$C$70,"*"&amp;LEFT(医生!$C$61,FIND("午",医生!$C$61)-3)&amp;"*")&gt;1))</v>
      </c>
      <c r="AR56" s="4">
        <v>5</v>
      </c>
      <c r="AS56" s="6" t="s">
        <v>175</v>
      </c>
      <c r="AT56" s="9" t="s">
        <v>176</v>
      </c>
      <c r="AU56" s="6" t="s">
        <v>177</v>
      </c>
      <c r="AV56" s="6" t="s">
        <v>178</v>
      </c>
      <c r="AW56" s="26">
        <v>62</v>
      </c>
      <c r="AX56" s="26">
        <v>61</v>
      </c>
      <c r="AY56" s="26">
        <v>63</v>
      </c>
      <c r="AZ56" s="26">
        <v>65</v>
      </c>
      <c r="BA56" s="26">
        <v>66</v>
      </c>
      <c r="BB56" s="26">
        <v>69</v>
      </c>
      <c r="BC56" s="26">
        <v>70</v>
      </c>
      <c r="BD56" s="6" t="s">
        <v>179</v>
      </c>
      <c r="BE56" s="6" t="s">
        <v>180</v>
      </c>
      <c r="BF56" s="6" t="s">
        <v>181</v>
      </c>
      <c r="BG56" s="9" t="s">
        <v>182</v>
      </c>
      <c r="BH56" s="9" t="s">
        <v>183</v>
      </c>
      <c r="BI56" s="9" t="s">
        <v>184</v>
      </c>
      <c r="BJ56" s="9" t="s">
        <v>185</v>
      </c>
      <c r="BK56" s="9" t="s">
        <v>186</v>
      </c>
      <c r="BL56" s="9" t="s">
        <v>187</v>
      </c>
      <c r="BM56" s="9" t="s">
        <v>188</v>
      </c>
      <c r="BN56" s="9" t="s">
        <v>189</v>
      </c>
      <c r="BO56" s="9" t="s">
        <v>190</v>
      </c>
      <c r="BP56" s="9" t="s">
        <v>191</v>
      </c>
      <c r="BQ56" s="9" t="s">
        <v>192</v>
      </c>
      <c r="BR56" s="9" t="s">
        <v>193</v>
      </c>
      <c r="BS56" s="9" t="s">
        <v>194</v>
      </c>
      <c r="BT56" s="9" t="s">
        <v>195</v>
      </c>
      <c r="BU56" s="9" t="s">
        <v>196</v>
      </c>
      <c r="BV56" s="9" t="s">
        <v>197</v>
      </c>
      <c r="BW56" s="9" t="s">
        <v>198</v>
      </c>
      <c r="BX56" s="9" t="s">
        <v>199</v>
      </c>
      <c r="BY56" s="29" t="str">
        <f>AS56&amp;AT56&amp;AU56&amp;AV56&amp;AU56&amp;AW56&amp;BG56&amp;AV56&amp;AU56&amp;AW56&amp;BI56&amp;AU56&amp;AV56&amp;AU56&amp;AX56&amp;BF56&amp;AU56&amp;AV56&amp;AU56&amp;AY56&amp;BJ56&amp;AU56&amp;AV56&amp;AU56&amp;AW56&amp;BK56&amp;AU56&amp;AV56&amp;AU56&amp;AZ56&amp;BF56&amp;AU56&amp;AV56&amp;AU56&amp;BA56&amp;BJ56&amp;AU56&amp;AV56&amp;AU56&amp;AW56&amp;BK56&amp;AU56&amp;AV56&amp;AU56&amp;BB56&amp;BF56&amp;AU56&amp;AV56&amp;AU56&amp;BC56&amp;BJ56&amp;AU56&amp;AV56&amp;AU56&amp;AW56&amp;BL56&amp;BD56&amp;AT56&amp;AU56&amp;AV56&amp;AU56&amp;AW56&amp;BM56&amp;AU56&amp;AV56&amp;AU56&amp;AX56&amp;BF56&amp;AU56&amp;AV56&amp;AU56&amp;AY56&amp;BO56&amp;AU56&amp;AV56&amp;AU56&amp;AW56&amp;BP56&amp;AU56&amp;AV56&amp;AU56&amp;AW56&amp;BS56&amp;BU56&amp;AU56&amp;AV56&amp;AU56&amp;AZ56&amp;BO56&amp;AU56&amp;AV56&amp;AU56&amp;AW56&amp;BP56&amp;AU56&amp;AV56&amp;AU56&amp;AW56&amp;BS56&amp;BU56&amp;AU56&amp;AV56&amp;AU56&amp;BB56&amp;BO56&amp;AU56&amp;AV56&amp;AU56&amp;AW56&amp;BP56&amp;AU56&amp;AV56&amp;AU56&amp;AW56&amp;BS56&amp;BW56&amp;BD56&amp;AT56&amp;AU56&amp;AV56&amp;AU56&amp;AW56&amp;BM56&amp;AU56&amp;AV56&amp;AU56&amp;AX56&amp;BF56&amp;AU56&amp;AV56&amp;AU56&amp;AY56&amp;BO56&amp;AU56&amp;AV56&amp;AU56&amp;AW56&amp;BP56&amp;AU56&amp;AV56&amp;AU56&amp;AW56&amp;BS56&amp;BU56&amp;AU56&amp;AV56&amp;AU56&amp;AZ56&amp;BO56&amp;AU56&amp;AV56&amp;AU56&amp;AW56&amp;BP56&amp;AU56&amp;AV56&amp;AU56&amp;AW56&amp;BS56&amp;BU56&amp;AU56&amp;AV56&amp;AU56&amp;BB56&amp;BO56&amp;AU56&amp;AV56&amp;AU56&amp;AW56&amp;BP56&amp;AU56&amp;AV56&amp;AU56&amp;AW56&amp;BS56&amp;BW56&amp;BD56&amp;AT56&amp;AU56&amp;AV56&amp;AU56&amp;AW56&amp;BN56&amp;AU56&amp;AV56&amp;AU56&amp;AX56&amp;BF56&amp;AU56&amp;AV56&amp;AU56&amp;AY56&amp;BO56&amp;AU56&amp;AV56&amp;AU56&amp;AW56&amp;BP56&amp;AU56&amp;AV56&amp;AU56&amp;AW56&amp;BS56&amp;BU56&amp;AU56&amp;AV56&amp;AU56&amp;BA56&amp;BO56&amp;AU56&amp;AV56&amp;AU56&amp;AW56&amp;BP56&amp;AU56&amp;AV56&amp;AU56&amp;AW56&amp;BS56&amp;BU56&amp;AU56&amp;AV56&amp;AU56&amp;BB56&amp;BO56&amp;AU56&amp;AV56&amp;AU56&amp;AW56&amp;BP56&amp;AU56&amp;AV56&amp;AU56&amp;AW56&amp;BT56&amp;AU56&amp;AV56&amp;AU56&amp;BB56&amp;BH56&amp;AT56&amp;AU56&amp;AV56&amp;AU56&amp;BB56&amp;BX56&amp;AU56&amp;AV56&amp;AU56&amp;BB56&amp;BQ56&amp;AU56&amp;AV56&amp;AU56&amp;BB56&amp;BR56&amp;AU56&amp;AV56&amp;AU56&amp;AW56&amp;BP56&amp;AU56&amp;AV56&amp;AU56&amp;AW56&amp;BV56&amp;BU56&amp;AU56&amp;AV56&amp;AU56&amp;BC56&amp;BO56&amp;AU56&amp;AV56&amp;AU56&amp;AW56&amp;BP56&amp;AU56&amp;AV56&amp;AU56&amp;AW56&amp;BS56&amp;BW56&amp;BE56</f>
        <v>OR(IF(COUNTIFS(医生!$C$62,"&lt;&gt;*午*",医生!$C$62,"&lt;&gt;")=1,COUNTIFS(医生!$C$61:$C$63,"*"&amp;医生!$C$62&amp;"*")+COUNTIFS(医生!$C$65:$C$66,"*"&amp;医生!$C$62&amp;"*")+COUNTIFS(医生!$C$69:$C$70,"*"&amp;医生!$C$62&amp;"*")&gt;1),IF(COUNTIFS(医生!$C$62,"*"&amp;"上午"&amp;"*")=1,COUNTIFS(医生!$C$61:$C$63,"*"&amp;LEFT(医生!$C$62,FIND("午",医生!$C$62)-3)&amp;"*")+COUNTIFS(医生!$C$65,"*"&amp;LEFT(医生!$C$62,FIND("午",医生!$C$62)-3)&amp;"*")+COUNTIFS(医生!$C$69,"*"&amp;LEFT(医生!$C$62,FIND("午",医生!$C$62)-3)&amp;"*")&gt;1),IF(COUNTIFS(医生!$C$62,"*"&amp;"上午"&amp;"*")=1,COUNTIFS(医生!$C$61:$C$63,"*"&amp;LEFT(医生!$C$62,FIND("午",医生!$C$62)-3)&amp;"*")+COUNTIFS(医生!$C$65,"*"&amp;LEFT(医生!$C$62,FIND("午",医生!$C$62)-3)&amp;"*")+COUNTIFS(医生!$C$69,"*"&amp;LEFT(医生!$C$62,FIND("午",医生!$C$62)-3)&amp;"*")&gt;1),IF(COUNTIFS(医生!$C$62,"*"&amp;"下午"&amp;"*")=1,COUNTIFS(医生!$C$61:$C$63,"*"&amp;LEFT(医生!$C$62,FIND("午",医生!$C$62)-3)&amp;"*")+COUNTIFS(医生!$C$66,"*"&amp;LEFT(医生!$C$62,FIND("午",医生!$C$62)-3)&amp;"*")+COUNTIFS(医生!$C$69,"*"&amp;LEFT(医生!$C$62,FIND("午",医生!$C$62)-3)&amp;"*",医生!$C$69,"&lt;&gt;*午*")+IF(COUNTIFS(医生!$C$69,"*"&amp;"午"&amp;"*"),IF(LEFT(医生!$C$69,FIND("+",医生!$C$69)-1)=LEFT(医生!$C$62,FIND("午",医生!$C$62)-3),1,0),0)+COUNTIFS(医生!$C$70,"*"&amp;LEFT(医生!$C$62,FIND("午",医生!$C$62)-3)&amp;"*")&gt;1))</v>
      </c>
      <c r="CA56" s="4">
        <v>5</v>
      </c>
      <c r="CB56" s="6" t="s">
        <v>175</v>
      </c>
      <c r="CC56" s="9" t="s">
        <v>176</v>
      </c>
      <c r="CD56" s="6" t="s">
        <v>177</v>
      </c>
      <c r="CE56" s="6" t="s">
        <v>178</v>
      </c>
      <c r="CF56" s="26">
        <v>63</v>
      </c>
      <c r="CG56" s="26">
        <v>61</v>
      </c>
      <c r="CH56" s="26">
        <v>63</v>
      </c>
      <c r="CI56" s="26">
        <v>65</v>
      </c>
      <c r="CJ56" s="26">
        <v>66</v>
      </c>
      <c r="CK56" s="26">
        <v>69</v>
      </c>
      <c r="CL56" s="26">
        <v>70</v>
      </c>
      <c r="CM56" s="6" t="s">
        <v>179</v>
      </c>
      <c r="CN56" s="6" t="s">
        <v>180</v>
      </c>
      <c r="CO56" s="6" t="s">
        <v>181</v>
      </c>
      <c r="CP56" s="9" t="s">
        <v>182</v>
      </c>
      <c r="CQ56" s="9" t="s">
        <v>183</v>
      </c>
      <c r="CR56" s="9" t="s">
        <v>184</v>
      </c>
      <c r="CS56" s="9" t="s">
        <v>185</v>
      </c>
      <c r="CT56" s="9" t="s">
        <v>186</v>
      </c>
      <c r="CU56" s="9" t="s">
        <v>187</v>
      </c>
      <c r="CV56" s="9" t="s">
        <v>188</v>
      </c>
      <c r="CW56" s="9" t="s">
        <v>189</v>
      </c>
      <c r="CX56" s="9" t="s">
        <v>190</v>
      </c>
      <c r="CY56" s="9" t="s">
        <v>191</v>
      </c>
      <c r="CZ56" s="9" t="s">
        <v>192</v>
      </c>
      <c r="DA56" s="9" t="s">
        <v>193</v>
      </c>
      <c r="DB56" s="9" t="s">
        <v>194</v>
      </c>
      <c r="DC56" s="9" t="s">
        <v>195</v>
      </c>
      <c r="DD56" s="9" t="s">
        <v>196</v>
      </c>
      <c r="DE56" s="9" t="s">
        <v>197</v>
      </c>
      <c r="DF56" s="9" t="s">
        <v>198</v>
      </c>
      <c r="DG56" s="9" t="s">
        <v>199</v>
      </c>
      <c r="DH56" s="30" t="str">
        <f>CB56&amp;CC56&amp;CD56&amp;CE56&amp;CD56&amp;CF56&amp;CP56&amp;CE56&amp;CD56&amp;CF56&amp;CR56&amp;CD56&amp;CE56&amp;CD56&amp;CG56&amp;CO56&amp;CD56&amp;CE56&amp;CD56&amp;CH56&amp;CS56&amp;CD56&amp;CE56&amp;CD56&amp;CF56&amp;CT56&amp;CD56&amp;CE56&amp;CD56&amp;CI56&amp;CO56&amp;CD56&amp;CE56&amp;CD56&amp;CJ56&amp;CS56&amp;CD56&amp;CE56&amp;CD56&amp;CF56&amp;CT56&amp;CD56&amp;CE56&amp;CD56&amp;CK56&amp;CO56&amp;CD56&amp;CE56&amp;CD56&amp;CL56&amp;CS56&amp;CD56&amp;CE56&amp;CD56&amp;CF56&amp;CU56&amp;CM56&amp;CC56&amp;CD56&amp;CE56&amp;CD56&amp;CF56&amp;CV56&amp;CD56&amp;CE56&amp;CD56&amp;CG56&amp;CO56&amp;CD56&amp;CE56&amp;CD56&amp;CH56&amp;CX56&amp;CD56&amp;CE56&amp;CD56&amp;CF56&amp;CY56&amp;CD56&amp;CE56&amp;CD56&amp;CF56&amp;DB56&amp;DD56&amp;CD56&amp;CE56&amp;CD56&amp;CI56&amp;CX56&amp;CD56&amp;CE56&amp;CD56&amp;CF56&amp;CY56&amp;CD56&amp;CE56&amp;CD56&amp;CF56&amp;DB56&amp;DD56&amp;CD56&amp;CE56&amp;CD56&amp;CK56&amp;CX56&amp;CD56&amp;CE56&amp;CD56&amp;CF56&amp;CY56&amp;CD56&amp;CE56&amp;CD56&amp;CF56&amp;DB56&amp;DF56&amp;CM56&amp;CC56&amp;CD56&amp;CE56&amp;CD56&amp;CF56&amp;CV56&amp;CD56&amp;CE56&amp;CD56&amp;CG56&amp;CO56&amp;CD56&amp;CE56&amp;CD56&amp;CH56&amp;CX56&amp;CD56&amp;CE56&amp;CD56&amp;CF56&amp;CY56&amp;CD56&amp;CE56&amp;CD56&amp;CF56&amp;DB56&amp;DD56&amp;CD56&amp;CE56&amp;CD56&amp;CI56&amp;CX56&amp;CD56&amp;CE56&amp;CD56&amp;CF56&amp;CY56&amp;CD56&amp;CE56&amp;CD56&amp;CF56&amp;DB56&amp;DD56&amp;CD56&amp;CE56&amp;CD56&amp;CK56&amp;CX56&amp;CD56&amp;CE56&amp;CD56&amp;CF56&amp;CY56&amp;CD56&amp;CE56&amp;CD56&amp;CF56&amp;DB56&amp;DF56&amp;CM56&amp;CC56&amp;CD56&amp;CE56&amp;CD56&amp;CF56&amp;CW56&amp;CD56&amp;CE56&amp;CD56&amp;CG56&amp;CO56&amp;CD56&amp;CE56&amp;CD56&amp;CH56&amp;CX56&amp;CD56&amp;CE56&amp;CD56&amp;CF56&amp;CY56&amp;CD56&amp;CE56&amp;CD56&amp;CF56&amp;DB56&amp;DD56&amp;CD56&amp;CE56&amp;CD56&amp;CJ56&amp;CX56&amp;CD56&amp;CE56&amp;CD56&amp;CF56&amp;CY56&amp;CD56&amp;CE56&amp;CD56&amp;CF56&amp;DB56&amp;DD56&amp;CD56&amp;CE56&amp;CD56&amp;CK56&amp;CX56&amp;CD56&amp;CE56&amp;CD56&amp;CF56&amp;CY56&amp;CD56&amp;CE56&amp;CD56&amp;CF56&amp;DC56&amp;CD56&amp;CE56&amp;CD56&amp;CK56&amp;CQ56&amp;CC56&amp;CD56&amp;CE56&amp;CD56&amp;CK56&amp;DG56&amp;CD56&amp;CE56&amp;CD56&amp;CK56&amp;CZ56&amp;CD56&amp;CE56&amp;CD56&amp;CK56&amp;DA56&amp;CD56&amp;CE56&amp;CD56&amp;CF56&amp;CY56&amp;CD56&amp;CE56&amp;CD56&amp;CF56&amp;DE56&amp;DD56&amp;CD56&amp;CE56&amp;CD56&amp;CL56&amp;CX56&amp;CD56&amp;CE56&amp;CD56&amp;CF56&amp;CY56&amp;CD56&amp;CE56&amp;CD56&amp;CF56&amp;DB56&amp;DF56&amp;CN56</f>
        <v>OR(IF(COUNTIFS(医生!$C$63,"&lt;&gt;*午*",医生!$C$63,"&lt;&gt;")=1,COUNTIFS(医生!$C$61:$C$63,"*"&amp;医生!$C$63&amp;"*")+COUNTIFS(医生!$C$65:$C$66,"*"&amp;医生!$C$63&amp;"*")+COUNTIFS(医生!$C$69:$C$70,"*"&amp;医生!$C$63&amp;"*")&gt;1),IF(COUNTIFS(医生!$C$63,"*"&amp;"上午"&amp;"*")=1,COUNTIFS(医生!$C$61:$C$63,"*"&amp;LEFT(医生!$C$63,FIND("午",医生!$C$63)-3)&amp;"*")+COUNTIFS(医生!$C$65,"*"&amp;LEFT(医生!$C$63,FIND("午",医生!$C$63)-3)&amp;"*")+COUNTIFS(医生!$C$69,"*"&amp;LEFT(医生!$C$63,FIND("午",医生!$C$63)-3)&amp;"*")&gt;1),IF(COUNTIFS(医生!$C$63,"*"&amp;"上午"&amp;"*")=1,COUNTIFS(医生!$C$61:$C$63,"*"&amp;LEFT(医生!$C$63,FIND("午",医生!$C$63)-3)&amp;"*")+COUNTIFS(医生!$C$65,"*"&amp;LEFT(医生!$C$63,FIND("午",医生!$C$63)-3)&amp;"*")+COUNTIFS(医生!$C$69,"*"&amp;LEFT(医生!$C$63,FIND("午",医生!$C$63)-3)&amp;"*")&gt;1),IF(COUNTIFS(医生!$C$63,"*"&amp;"下午"&amp;"*")=1,COUNTIFS(医生!$C$61:$C$63,"*"&amp;LEFT(医生!$C$63,FIND("午",医生!$C$63)-3)&amp;"*")+COUNTIFS(医生!$C$66,"*"&amp;LEFT(医生!$C$63,FIND("午",医生!$C$63)-3)&amp;"*")+COUNTIFS(医生!$C$69,"*"&amp;LEFT(医生!$C$63,FIND("午",医生!$C$63)-3)&amp;"*",医生!$C$69,"&lt;&gt;*午*")+IF(COUNTIFS(医生!$C$69,"*"&amp;"午"&amp;"*"),IF(LEFT(医生!$C$69,FIND("+",医生!$C$69)-1)=LEFT(医生!$C$63,FIND("午",医生!$C$63)-3),1,0),0)+COUNTIFS(医生!$C$70,"*"&amp;LEFT(医生!$C$63,FIND("午",医生!$C$63)-3)&amp;"*")&gt;1))</v>
      </c>
      <c r="DJ56" s="31" t="s">
        <v>9</v>
      </c>
      <c r="DK56" s="9" t="s">
        <v>200</v>
      </c>
      <c r="DL56" s="9" t="s">
        <v>201</v>
      </c>
      <c r="DM56" s="6" t="s">
        <v>177</v>
      </c>
      <c r="DN56" s="26" t="s">
        <v>178</v>
      </c>
      <c r="DO56" s="26">
        <v>64</v>
      </c>
      <c r="DP56" s="26">
        <v>70</v>
      </c>
      <c r="DQ56" s="6" t="s">
        <v>179</v>
      </c>
      <c r="DR56" s="6" t="s">
        <v>202</v>
      </c>
      <c r="DS56" s="32" t="str">
        <f>DK56&amp;DM56&amp;DN56&amp;DM56&amp;DP56&amp;DQ56&amp;DL56&amp;DM56&amp;DN56&amp;DM56&amp;DO56&amp;DR56</f>
        <v>COUNTIFS(医生!$C$70,医生!$C$64)&gt;0</v>
      </c>
      <c r="DY56" s="33" t="s">
        <v>176</v>
      </c>
      <c r="DZ56" s="34" t="s">
        <v>177</v>
      </c>
      <c r="EA56" s="26" t="s">
        <v>247</v>
      </c>
      <c r="EB56" s="34">
        <v>47</v>
      </c>
      <c r="EC56" s="34">
        <v>49</v>
      </c>
      <c r="ED56" s="34">
        <v>51</v>
      </c>
      <c r="EE56" s="34">
        <v>55</v>
      </c>
      <c r="EF56" s="34" t="s">
        <v>181</v>
      </c>
      <c r="EG56" s="33" t="s">
        <v>203</v>
      </c>
      <c r="EH56" s="33" t="s">
        <v>204</v>
      </c>
      <c r="EI56" s="33" t="s">
        <v>184</v>
      </c>
      <c r="EJ56" s="33" t="s">
        <v>185</v>
      </c>
      <c r="EK56" s="33" t="s">
        <v>205</v>
      </c>
      <c r="EL56" s="35" t="str">
        <f t="shared" si="39"/>
        <v>IF(COUNTIFS(医生!$H$51,"&lt;&gt;")=1,COUNTIFS(医生!$H$47:$H$49,"*"&amp;医生!$H$51&amp;"*",医生!$H$47:$H$49,"&lt;&gt;*下午*")+COUNTIFS(医生!$H$55,"*"&amp;医生!$H$51&amp;"*")&gt;0)</v>
      </c>
      <c r="ER56" s="25" t="s">
        <v>206</v>
      </c>
      <c r="ES56" s="9" t="s">
        <v>176</v>
      </c>
      <c r="ET56" s="6" t="s">
        <v>177</v>
      </c>
      <c r="EU56" s="6" t="s">
        <v>178</v>
      </c>
      <c r="EV56" s="6">
        <v>61</v>
      </c>
      <c r="EW56" s="6">
        <v>63</v>
      </c>
      <c r="EX56" s="6">
        <v>66</v>
      </c>
      <c r="EY56" s="6">
        <v>69</v>
      </c>
      <c r="EZ56" s="6">
        <v>70</v>
      </c>
      <c r="FA56" s="6" t="s">
        <v>181</v>
      </c>
      <c r="FB56" s="9" t="s">
        <v>183</v>
      </c>
      <c r="FC56" s="9" t="s">
        <v>184</v>
      </c>
      <c r="FD56" s="9" t="s">
        <v>207</v>
      </c>
      <c r="FE56" s="9" t="s">
        <v>203</v>
      </c>
      <c r="FF56" s="9" t="s">
        <v>208</v>
      </c>
      <c r="FG56" s="9" t="s">
        <v>185</v>
      </c>
      <c r="FH56" s="9" t="s">
        <v>209</v>
      </c>
      <c r="FI56" s="9" t="s">
        <v>210</v>
      </c>
      <c r="FJ56" s="9" t="s">
        <v>190</v>
      </c>
      <c r="FK56" s="9" t="s">
        <v>192</v>
      </c>
      <c r="FL56" s="9" t="s">
        <v>211</v>
      </c>
      <c r="FM56" s="36" t="str">
        <f>ES56&amp;ET56&amp;EU56&amp;ET56&amp;EX56&amp;FC56&amp;ET56&amp;EU56&amp;ET56&amp;EV56&amp;FA56&amp;ET56&amp;EU56&amp;ET56&amp;EW56&amp;FG56&amp;ET56&amp;EU56&amp;ET56&amp;EX56&amp;FE56&amp;ET56&amp;EU56&amp;ET56&amp;EV56&amp;FA56&amp;ET56&amp;EU56&amp;ET56&amp;EW56&amp;FI56&amp;ET56&amp;EU56&amp;ET56&amp;EZ56&amp;FF56&amp;ET56&amp;EU56&amp;ET56&amp;EX56&amp;FH56&amp;ET56&amp;EU56&amp;ET56&amp;EY56&amp;FG56&amp;ET56&amp;EU56&amp;ET56&amp;EX56&amp;FE56&amp;ET56&amp;EU56&amp;ET56&amp;EY56&amp;FB56&amp;ES56&amp;ET56&amp;EU56&amp;ET56&amp;EY56&amp;FD56&amp;ET56&amp;EU56&amp;ET56&amp;EX56&amp;FJ56&amp;ET56&amp;EU56&amp;ET56&amp;EY56&amp;FK56&amp;ET56&amp;EU56&amp;ET56&amp;EY56&amp;FL56</f>
        <v>IF(COUNTIFS(医生!$C$66,"&lt;&gt;")=1,COUNTIFS(医生!$C$61:$C$63,"*"&amp;医生!$C$66&amp;"*",医生!$C$61:$C$63,"&lt;&gt;*上午*")+COUNTIFS(医生!$C$70,医生!$C$66)+COUNTIFS(医生!$C$69,"*"&amp;医生!$C$66&amp;"*",医生!$C$69,"&lt;&gt;*午*")+IF(COUNTIFS(医生!$C$69,"*"&amp;"午"&amp;"*"),COUNTIFS(医生!$C$66,"*"&amp;LEFT(医生!$C$69,FIND("+",医生!$C$69)-1)&amp;"*"))&gt;0)</v>
      </c>
      <c r="FQ56" s="25" t="s">
        <v>212</v>
      </c>
      <c r="FR56" s="37" t="s">
        <v>175</v>
      </c>
      <c r="FS56" s="22" t="s">
        <v>176</v>
      </c>
      <c r="FT56" s="38" t="s">
        <v>177</v>
      </c>
      <c r="FU56" s="38" t="s">
        <v>178</v>
      </c>
      <c r="FV56" s="38">
        <v>61</v>
      </c>
      <c r="FW56" s="38">
        <v>63</v>
      </c>
      <c r="FX56" s="38">
        <v>65</v>
      </c>
      <c r="FY56" s="38">
        <v>66</v>
      </c>
      <c r="FZ56" s="38">
        <v>69</v>
      </c>
      <c r="GA56" s="38" t="s">
        <v>179</v>
      </c>
      <c r="GB56" s="38" t="s">
        <v>180</v>
      </c>
      <c r="GC56" s="38" t="s">
        <v>181</v>
      </c>
      <c r="GD56" s="22" t="s">
        <v>213</v>
      </c>
      <c r="GE56" s="22" t="s">
        <v>214</v>
      </c>
      <c r="GF56" s="22" t="s">
        <v>208</v>
      </c>
      <c r="GG56" s="22" t="s">
        <v>215</v>
      </c>
      <c r="GH56" s="22" t="s">
        <v>216</v>
      </c>
      <c r="GI56" s="22" t="s">
        <v>217</v>
      </c>
      <c r="GJ56" s="22" t="s">
        <v>218</v>
      </c>
      <c r="GK56" s="22" t="s">
        <v>185</v>
      </c>
      <c r="GL56" s="22" t="s">
        <v>186</v>
      </c>
      <c r="GM56" s="22" t="s">
        <v>219</v>
      </c>
      <c r="GN56" s="22" t="s">
        <v>220</v>
      </c>
      <c r="GO56" s="22" t="s">
        <v>221</v>
      </c>
      <c r="GP56" s="22" t="s">
        <v>222</v>
      </c>
      <c r="GQ56" s="22" t="s">
        <v>223</v>
      </c>
      <c r="GR56" s="22" t="s">
        <v>188</v>
      </c>
      <c r="GS56" s="22" t="s">
        <v>190</v>
      </c>
      <c r="GT56" s="22" t="s">
        <v>191</v>
      </c>
      <c r="GU56" s="22" t="s">
        <v>192</v>
      </c>
      <c r="GV56" s="22" t="s">
        <v>191</v>
      </c>
      <c r="GW56" s="22" t="s">
        <v>224</v>
      </c>
      <c r="GX56" s="22" t="s">
        <v>225</v>
      </c>
      <c r="GY56" s="22" t="s">
        <v>226</v>
      </c>
      <c r="GZ56" s="39" t="str">
        <f>FR56&amp;FS56&amp;FT56&amp;FU56&amp;FT56&amp;FZ56&amp;GE56&amp;FT56&amp;FU56&amp;FT56&amp;FZ56&amp;GG56&amp;FT56&amp;FU56&amp;FT56&amp;FV56&amp;GC56&amp;FT56&amp;FU56&amp;FT56&amp;FW56&amp;GK56&amp;FT56&amp;FU56&amp;FT56&amp;FZ56&amp;GL56&amp;FT56&amp;FU56&amp;FT56&amp;FZ56&amp;GF56&amp;FT56&amp;FU56&amp;FT56&amp;FX56&amp;GF56&amp;FT56&amp;FU56&amp;FT56&amp;FX56&amp;GJ56&amp;FT56&amp;FU56&amp;FT56&amp;FZ56&amp;GF56&amp;FT56&amp;FU56&amp;FT56&amp;FY56&amp;GF56&amp;FT56&amp;FU56&amp;FT56&amp;FY56&amp;GI56&amp;GA56&amp;FS56&amp;FT56&amp;FU56&amp;FT56&amp;FZ56&amp;GH56&amp;FT56&amp;FU56&amp;FT56&amp;FZ56&amp;GD56&amp;FT56&amp;FU56&amp;FT56&amp;FV56&amp;GC56&amp;FT56&amp;FU56&amp;FT56&amp;FW56&amp;GS56&amp;FT56&amp;FU56&amp;FT56&amp;FZ56&amp;GU56&amp;FT56&amp;FU56&amp;FT56&amp;FZ56&amp;GM56&amp;FT56&amp;FU56&amp;FT56&amp;FV56&amp;GC56&amp;FT56&amp;FU56&amp;FT56&amp;FW56&amp;GO56&amp;FT56&amp;FU56&amp;FT56&amp;FZ56&amp;GU56&amp;FT56&amp;FU56&amp;FT56&amp;FZ56&amp;GW56&amp;FT56&amp;FU56&amp;FT56&amp;FX56&amp;GC56&amp;FT56&amp;FU56&amp;FT56&amp;FY56&amp;GS56&amp;FT56&amp;FU56&amp;FT56&amp;FZ56&amp;GU56&amp;FT56&amp;FU56&amp;FT56&amp;FZ56&amp;GM56&amp;FT56&amp;FU56&amp;FT56&amp;FX56&amp;GC56&amp;FT56&amp;FU56&amp;FT56&amp;FY56&amp;GO56&amp;FT56&amp;FU56&amp;FT56&amp;FZ56&amp;GU56&amp;FT56&amp;FU56&amp;FT56&amp;FZ56&amp;GX56&amp;GA56&amp;FS56&amp;FT56&amp;FU56&amp;FT56&amp;FZ56&amp;GR56&amp;FT56&amp;FU56&amp;FT56&amp;FV56&amp;GC56&amp;FT56&amp;FU56&amp;FT56&amp;FW56&amp;GS56&amp;FT56&amp;FU56&amp;FT56&amp;FZ56&amp;GU56&amp;FT56&amp;FU56&amp;FT56&amp;FZ56&amp;GM56&amp;FT56&amp;FU56&amp;FT56&amp;FX56&amp;GC56&amp;FT56&amp;FU56&amp;FT56&amp;FY56&amp;GS56&amp;FT56&amp;FU56&amp;FT56&amp;FZ56&amp;GU56&amp;FT56&amp;FU56&amp;FT56&amp;FZ56&amp;GN56&amp;GA56&amp;FS56&amp;FT56&amp;FU56&amp;FT56&amp;FZ56&amp;GR56&amp;FT56&amp;FU56&amp;FT56&amp;FV56&amp;GC56&amp;FT56&amp;FU56&amp;FT56&amp;FW56&amp;GQ56&amp;FT56&amp;FU56&amp;FT56&amp;FV56&amp;GC56&amp;FT56&amp;FU56&amp;FT56&amp;FW56&amp;GP56&amp;FT56&amp;FU56&amp;FT56&amp;FZ56&amp;GV56&amp;FT56&amp;FU56&amp;FT56&amp;FZ56&amp;GY56&amp;FT56&amp;FU56&amp;FT56&amp;FZ56&amp;GW56&amp;FT56&amp;FU56&amp;FT56&amp;FX56&amp;GP56&amp;FT56&amp;FU56&amp;FT56&amp;FZ56&amp;GT56&amp;FT56&amp;FU56&amp;FT56&amp;FZ56&amp;GY56&amp;FT56&amp;FU56&amp;FT56&amp;FZ56&amp;GX56&amp;GB56</f>
        <v>OR(IF(COUNTIFS(医生!$C$69,"&lt;&gt;",医生!$C$69,"&lt;&gt;*+*")=1,COUNTIFS(医生!$C$61:$C$63,"*"&amp;医生!$C$69&amp;"*")+COUNTIFS(医生!$C$69,医生!$C$65,医生!$C$65,"&lt;&gt;")+COUNTIFS(医生!$C$69,医生!$C$66,医生!$C$66,"&lt;&gt;")&gt;0),IF(COUNTIFS(医生!$C$69,"*"&amp;"+"&amp;"*",医生!$C$69,"&lt;&gt;*午*")=1,COUNTIFS(医生!$C$61:$C$63,"*"&amp;LEFT(医生!$C$69,FIND("+",医生!$C$69)-1)&amp;"*")+COUNTIFS(医生!$C$61:$C$63,"*"&amp;MID(医生!$C$69,FIND("+",医生!$C$69)+1,3)&amp;"*")+COUNTIFS(医生!$C$65:$C$66,"*"&amp;LEFT(医生!$C$69,FIND("+",医生!$C$69)-1)&amp;"*")+COUNTIFS(医生!$C$65:$C$66,"*"&amp;MID(医生!$C$69,FIND("+",医生!$C$69)+1,3)&amp;"*")&gt;0),IF(COUNTIFS(医生!$C$69,"*"&amp;"上午"&amp;"*")=1,COUNTIFS(医生!$C$61:$C$63,"*"&amp;LEFT(医生!$C$69,FIND("+",医生!$C$69)-1)&amp;"*")+COUNTIFS(医生!$C$65:$C$66,"*"&amp;LEFT(医生!$C$69,FIND("+",医生!$C$69)-1)&amp;"*")&gt;0),IF(COUNTIFS(医生!$C$69,"*"&amp;"上午"&amp;"*")=1,COUNTIFS(医生!$C$61:$C$63,"&lt;&gt;*下午*",医生!$C$61:$C$63,"*"&amp;MID(LEFT(医生!$C$69,FIND("午",医生!$C$69)-3),FIND("+",医生!$C$69)+1,3)&amp;"*")+COUNTIFS(医生!$C$65,"*"&amp;MID(LEFT(医生!$C$69,FIND("午",医生!$C$69)-3),FIND("+",医生!$C$69)+1,3)&amp;"*")&gt;0))</v>
      </c>
      <c r="HD56" s="25" t="s">
        <v>16</v>
      </c>
      <c r="HE56" s="40" t="s">
        <v>175</v>
      </c>
      <c r="HF56" s="40" t="s">
        <v>179</v>
      </c>
      <c r="HG56" s="40" t="s">
        <v>180</v>
      </c>
      <c r="HH56" s="33" t="s">
        <v>176</v>
      </c>
      <c r="HI56" s="34" t="s">
        <v>177</v>
      </c>
      <c r="HJ56" s="34" t="s">
        <v>178</v>
      </c>
      <c r="HK56" s="42" t="s">
        <v>227</v>
      </c>
      <c r="HL56" s="34">
        <v>61</v>
      </c>
      <c r="HM56" s="34">
        <v>63</v>
      </c>
      <c r="HN56" s="34">
        <v>64</v>
      </c>
      <c r="HO56" s="34">
        <v>66</v>
      </c>
      <c r="HP56" s="34">
        <v>70</v>
      </c>
      <c r="HQ56" s="34"/>
      <c r="HR56" s="34"/>
      <c r="HS56" s="34">
        <v>65</v>
      </c>
      <c r="HT56" s="34">
        <v>69</v>
      </c>
      <c r="HU56" s="34" t="s">
        <v>181</v>
      </c>
      <c r="HV56" s="33" t="s">
        <v>184</v>
      </c>
      <c r="HW56" s="33" t="s">
        <v>203</v>
      </c>
      <c r="HX56" s="33" t="s">
        <v>186</v>
      </c>
      <c r="HY56" s="33" t="s">
        <v>214</v>
      </c>
      <c r="HZ56" s="33" t="s">
        <v>208</v>
      </c>
      <c r="IA56" s="33" t="s">
        <v>185</v>
      </c>
      <c r="IB56" s="33" t="s">
        <v>209</v>
      </c>
      <c r="IC56" s="33" t="s">
        <v>210</v>
      </c>
      <c r="ID56" s="33" t="s">
        <v>205</v>
      </c>
      <c r="IE56" s="33" t="s">
        <v>228</v>
      </c>
      <c r="IF56" s="9" t="str">
        <f>HE56&amp;HH56&amp;HI56&amp;HJ56&amp;HI56&amp;HP56&amp;HV56&amp;HI56&amp;HJ56&amp;HI56&amp;HL56&amp;HU56&amp;HI56&amp;HJ56&amp;HI56&amp;HM56&amp;IA56&amp;HI56&amp;HJ56&amp;HI56&amp;HP56&amp;HW56&amp;HI56&amp;HJ56&amp;HI56&amp;HL56&amp;HU56&amp;HI56&amp;HJ56&amp;HI56&amp;HM56&amp;HY56&amp;HI56&amp;HJ56&amp;HI56&amp;HL56&amp;HU56&amp;HI56&amp;HJ56&amp;HI56&amp;HM56&amp;IC56&amp;HI56&amp;HJ56&amp;HI56&amp;HN56&amp;HZ56&amp;HI56&amp;HJ56&amp;HI56&amp;HP56&amp;IB56&amp;HI56&amp;HJ56&amp;HI56&amp;HO56&amp;HZ56&amp;HI56&amp;HJ56&amp;HI56&amp;HP56&amp;IE56&amp;HF56&amp;HH56&amp;HI56&amp;HJ56&amp;HI56&amp;HP56&amp;HV56&amp;HI56&amp;HK56&amp;HI56&amp;HL56&amp;HU56&amp;HI56&amp;HK56&amp;HI56&amp;HM56&amp;IA56&amp;HI56&amp;HJ56&amp;HI56&amp;HP56&amp;HX56&amp;HI56&amp;HK56&amp;HI56&amp;HS56&amp;HU56&amp;HI56&amp;HK56&amp;HI56&amp;HT56&amp;IA56&amp;HI56&amp;HJ56&amp;HI56&amp;HP56&amp;ID56&amp;HG56</f>
        <v>OR(IF(COUNTIFS(医生!$C$70,"&lt;&gt;")=1,COUNTIFS(医生!$C$61:$C$63,"*"&amp;医生!$C$70&amp;"*",医生!$C$61:$C$63,"&lt;&gt;",医生!$C$61:$C$63,"&lt;&gt;*上午*")+COUNTIFS(医生!$C$64,医生!$C$70)+COUNTIFS(医生!$C$66,医生!$C$70)&gt;0),IF(COUNTIFS(医生!$C$70,"&lt;&gt;")=1,COUNTIFS(医生!$D$61:$D$63,"*"&amp;医生!$C$70&amp;"*")+COUNTIFS(医生!$D$65:$D$69,"*"&amp;医生!$C$70&amp;"*")&gt;0))</v>
      </c>
      <c r="IJ56" s="44" t="s">
        <v>104</v>
      </c>
      <c r="IK56" s="9" t="s">
        <v>176</v>
      </c>
      <c r="IL56" s="6" t="s">
        <v>177</v>
      </c>
      <c r="IM56" s="6" t="s">
        <v>229</v>
      </c>
      <c r="IN56" s="6" t="s">
        <v>178</v>
      </c>
      <c r="IO56" s="6" t="s">
        <v>227</v>
      </c>
      <c r="IP56" s="6">
        <v>61</v>
      </c>
      <c r="IQ56" s="6">
        <v>63</v>
      </c>
      <c r="IR56" s="6">
        <v>65</v>
      </c>
      <c r="IS56" s="6">
        <v>69</v>
      </c>
      <c r="IT56" s="6">
        <v>70</v>
      </c>
      <c r="IU56" s="6"/>
      <c r="IV56" s="6"/>
      <c r="IW56" s="6"/>
      <c r="IX56" s="6"/>
      <c r="IY56" s="6" t="s">
        <v>181</v>
      </c>
      <c r="IZ56" s="9" t="s">
        <v>184</v>
      </c>
      <c r="JA56" s="9" t="s">
        <v>185</v>
      </c>
      <c r="JB56" s="9" t="s">
        <v>186</v>
      </c>
      <c r="JC56" s="9" t="s">
        <v>230</v>
      </c>
      <c r="JD56" s="47" t="str">
        <f>IK56&amp;IL56&amp;IN56&amp;IL56&amp;IT56&amp;IZ56&amp;IL56&amp;IO56&amp;IL56&amp;IP56&amp;IY56&amp;IL56&amp;IO56&amp;IL56&amp;IQ56&amp;JA56&amp;IL56&amp;IN56&amp;IL56&amp;IT56&amp;JB56&amp;IL56&amp;IO56&amp;IL56&amp;IR56&amp;IY56&amp;IL56&amp;IO56&amp;IL56&amp;IS56&amp;JA56&amp;IL56&amp;IN56&amp;IL56&amp;IT56&amp;JC56</f>
        <v>IF(COUNTIFS(医生!$C$70,"&lt;&gt;")=1,COUNTIFS(医生!$D$61:$D$63,"*"&amp;医生!$C$70&amp;"*")+COUNTIFS(医生!$D$65:$D$69,"*"&amp;医生!$C$70&amp;"*")&lt;1)</v>
      </c>
      <c r="JF56" s="44" t="s">
        <v>104</v>
      </c>
      <c r="JG56" s="9" t="s">
        <v>176</v>
      </c>
      <c r="JH56" s="6" t="s">
        <v>177</v>
      </c>
      <c r="JI56" s="6" t="s">
        <v>231</v>
      </c>
      <c r="JJ56" s="6" t="s">
        <v>178</v>
      </c>
      <c r="JK56" s="6" t="s">
        <v>227</v>
      </c>
      <c r="JL56" s="6">
        <v>61</v>
      </c>
      <c r="JM56" s="6">
        <v>63</v>
      </c>
      <c r="JN56" s="6">
        <v>65</v>
      </c>
      <c r="JO56" s="6">
        <v>69</v>
      </c>
      <c r="JP56" s="6">
        <v>70</v>
      </c>
      <c r="JQ56" s="6">
        <f>JP56-14</f>
        <v>56</v>
      </c>
      <c r="JR56" s="6"/>
      <c r="JS56" s="6"/>
      <c r="JT56" s="6"/>
      <c r="JU56" s="6" t="s">
        <v>181</v>
      </c>
      <c r="JV56" s="9" t="s">
        <v>184</v>
      </c>
      <c r="JW56" s="9" t="s">
        <v>185</v>
      </c>
      <c r="JX56" s="9" t="s">
        <v>186</v>
      </c>
      <c r="JY56" s="9" t="s">
        <v>230</v>
      </c>
      <c r="JZ56" s="47" t="str">
        <f>JG56&amp;JH56&amp;JI56&amp;JH56&amp;JQ56&amp;JV56&amp;JH56&amp;JJ56&amp;JH56&amp;JL56&amp;JU56&amp;JH56&amp;JJ56&amp;JH56&amp;JM56&amp;JW56&amp;JH56&amp;JI56&amp;JH56&amp;JQ56&amp;JX56&amp;JH56&amp;JJ56&amp;JH56&amp;JN56&amp;JU56&amp;JH56&amp;JJ56&amp;JH56&amp;JO56&amp;JW56&amp;JH56&amp;JI56&amp;JH56&amp;JQ56&amp;JY56</f>
        <v>IF(COUNTIFS(医生!$I$56,"&lt;&gt;")=1,COUNTIFS(医生!$C$61:$C$63,"*"&amp;医生!$I$56&amp;"*")+COUNTIFS(医生!$C$65:$C$69,"*"&amp;医生!$I$56&amp;"*")&lt;1)</v>
      </c>
    </row>
    <row r="57" spans="5:286" ht="142.5" x14ac:dyDescent="0.2">
      <c r="J57" s="6" t="s">
        <v>175</v>
      </c>
      <c r="K57" s="9" t="s">
        <v>176</v>
      </c>
      <c r="L57" s="6" t="s">
        <v>177</v>
      </c>
      <c r="M57" s="6" t="s">
        <v>227</v>
      </c>
      <c r="N57" s="26">
        <v>61</v>
      </c>
      <c r="O57" s="26">
        <v>61</v>
      </c>
      <c r="P57" s="26">
        <v>63</v>
      </c>
      <c r="Q57" s="26">
        <v>65</v>
      </c>
      <c r="R57" s="26">
        <v>66</v>
      </c>
      <c r="S57" s="26">
        <v>69</v>
      </c>
      <c r="T57" s="26">
        <v>70</v>
      </c>
      <c r="U57" s="6" t="s">
        <v>179</v>
      </c>
      <c r="V57" s="6" t="s">
        <v>180</v>
      </c>
      <c r="W57" s="6" t="s">
        <v>181</v>
      </c>
      <c r="X57" s="9" t="s">
        <v>182</v>
      </c>
      <c r="Y57" s="9" t="s">
        <v>183</v>
      </c>
      <c r="Z57" s="9" t="s">
        <v>184</v>
      </c>
      <c r="AA57" s="9" t="s">
        <v>185</v>
      </c>
      <c r="AB57" s="9" t="s">
        <v>186</v>
      </c>
      <c r="AC57" s="9" t="s">
        <v>187</v>
      </c>
      <c r="AD57" s="9" t="s">
        <v>188</v>
      </c>
      <c r="AE57" s="9" t="s">
        <v>189</v>
      </c>
      <c r="AF57" s="9" t="s">
        <v>190</v>
      </c>
      <c r="AG57" s="9" t="s">
        <v>191</v>
      </c>
      <c r="AH57" s="9" t="s">
        <v>192</v>
      </c>
      <c r="AI57" s="9" t="s">
        <v>193</v>
      </c>
      <c r="AJ57" s="9" t="s">
        <v>194</v>
      </c>
      <c r="AK57" s="9" t="s">
        <v>195</v>
      </c>
      <c r="AL57" s="9" t="s">
        <v>196</v>
      </c>
      <c r="AM57" s="9" t="s">
        <v>197</v>
      </c>
      <c r="AN57" s="9" t="s">
        <v>198</v>
      </c>
      <c r="AO57" s="9" t="s">
        <v>199</v>
      </c>
      <c r="AP57" s="19" t="str">
        <f t="shared" ref="AP57:AP62" si="40">J57&amp;K57&amp;L57&amp;M57&amp;L57&amp;N57&amp;X57&amp;M57&amp;L57&amp;N57&amp;Z57&amp;L57&amp;M57&amp;L57&amp;O57&amp;W57&amp;L57&amp;M57&amp;L57&amp;P57&amp;AA57&amp;L57&amp;M57&amp;L57&amp;N57&amp;AB57&amp;L57&amp;M57&amp;L57&amp;Q57&amp;W57&amp;L57&amp;M57&amp;L57&amp;R57&amp;AA57&amp;L57&amp;M57&amp;L57&amp;N57&amp;AB57&amp;L57&amp;M57&amp;L57&amp;S57&amp;W57&amp;L57&amp;M57&amp;L57&amp;T57&amp;AA57&amp;L57&amp;M57&amp;L57&amp;N57&amp;AC57&amp;U57&amp;K57&amp;L57&amp;M57&amp;L57&amp;N57&amp;AD57&amp;L57&amp;M57&amp;L57&amp;O57&amp;W57&amp;L57&amp;M57&amp;L57&amp;P57&amp;AF57&amp;L57&amp;M57&amp;L57&amp;N57&amp;AG57&amp;L57&amp;M57&amp;L57&amp;N57&amp;AJ57&amp;AL57&amp;L57&amp;M57&amp;L57&amp;Q57&amp;AF57&amp;L57&amp;M57&amp;L57&amp;N57&amp;AG57&amp;L57&amp;M57&amp;L57&amp;N57&amp;AJ57&amp;AL57&amp;L57&amp;M57&amp;L57&amp;S57&amp;AF57&amp;L57&amp;M57&amp;L57&amp;N57&amp;AG57&amp;L57&amp;M57&amp;L57&amp;N57&amp;AJ57&amp;AN57&amp;U57&amp;K57&amp;L57&amp;M57&amp;L57&amp;N57&amp;AD57&amp;L57&amp;M57&amp;L57&amp;O57&amp;W57&amp;L57&amp;M57&amp;L57&amp;P57&amp;AF57&amp;L57&amp;M57&amp;L57&amp;N57&amp;AG57&amp;L57&amp;M57&amp;L57&amp;N57&amp;AJ57&amp;AL57&amp;L57&amp;M57&amp;L57&amp;Q57&amp;AF57&amp;L57&amp;M57&amp;L57&amp;N57&amp;AG57&amp;L57&amp;M57&amp;L57&amp;N57&amp;AJ57&amp;AL57&amp;L57&amp;M57&amp;L57&amp;S57&amp;AF57&amp;L57&amp;M57&amp;L57&amp;N57&amp;AG57&amp;L57&amp;M57&amp;L57&amp;N57&amp;AJ57&amp;AN57&amp;U57&amp;K57&amp;L57&amp;M57&amp;L57&amp;N57&amp;AE57&amp;L57&amp;M57&amp;L57&amp;O57&amp;W57&amp;L57&amp;M57&amp;L57&amp;P57&amp;AF57&amp;L57&amp;M57&amp;L57&amp;N57&amp;AG57&amp;L57&amp;M57&amp;L57&amp;N57&amp;AJ57&amp;AL57&amp;L57&amp;M57&amp;L57&amp;R57&amp;AF57&amp;L57&amp;M57&amp;L57&amp;N57&amp;AG57&amp;L57&amp;M57&amp;L57&amp;N57&amp;AJ57&amp;AL57&amp;L57&amp;M57&amp;L57&amp;S57&amp;AF57&amp;L57&amp;M57&amp;L57&amp;N57&amp;AG57&amp;L57&amp;M57&amp;L57&amp;N57&amp;AK57&amp;L57&amp;M57&amp;L57&amp;S57&amp;Y57&amp;K57&amp;L57&amp;M57&amp;L57&amp;S57&amp;AO57&amp;L57&amp;M57&amp;L57&amp;S57&amp;AH57&amp;L57&amp;M57&amp;L57&amp;S57&amp;AI57&amp;L57&amp;M57&amp;L57&amp;N57&amp;AG57&amp;L57&amp;M57&amp;L57&amp;N57&amp;AM57&amp;AL57&amp;L57&amp;M57&amp;L57&amp;T57&amp;AF57&amp;L57&amp;M57&amp;L57&amp;N57&amp;AG57&amp;L57&amp;M57&amp;L57&amp;N57&amp;AJ57&amp;AN57&amp;V57</f>
        <v>OR(IF(COUNTIFS(医生!$D$61,"&lt;&gt;*午*",医生!$D$61,"&lt;&gt;")=1,COUNTIFS(医生!$D$61:$D$63,"*"&amp;医生!$D$61&amp;"*")+COUNTIFS(医生!$D$65:$D$66,"*"&amp;医生!$D$61&amp;"*")+COUNTIFS(医生!$D$69:$D$70,"*"&amp;医生!$D$61&amp;"*")&gt;1),IF(COUNTIFS(医生!$D$61,"*"&amp;"上午"&amp;"*")=1,COUNTIFS(医生!$D$61:$D$63,"*"&amp;LEFT(医生!$D$61,FIND("午",医生!$D$61)-3)&amp;"*")+COUNTIFS(医生!$D$65,"*"&amp;LEFT(医生!$D$61,FIND("午",医生!$D$61)-3)&amp;"*")+COUNTIFS(医生!$D$69,"*"&amp;LEFT(医生!$D$61,FIND("午",医生!$D$61)-3)&amp;"*")&gt;1),IF(COUNTIFS(医生!$D$61,"*"&amp;"上午"&amp;"*")=1,COUNTIFS(医生!$D$61:$D$63,"*"&amp;LEFT(医生!$D$61,FIND("午",医生!$D$61)-3)&amp;"*")+COUNTIFS(医生!$D$65,"*"&amp;LEFT(医生!$D$61,FIND("午",医生!$D$61)-3)&amp;"*")+COUNTIFS(医生!$D$69,"*"&amp;LEFT(医生!$D$61,FIND("午",医生!$D$61)-3)&amp;"*")&gt;1),IF(COUNTIFS(医生!$D$61,"*"&amp;"下午"&amp;"*")=1,COUNTIFS(医生!$D$61:$D$63,"*"&amp;LEFT(医生!$D$61,FIND("午",医生!$D$61)-3)&amp;"*")+COUNTIFS(医生!$D$66,"*"&amp;LEFT(医生!$D$61,FIND("午",医生!$D$61)-3)&amp;"*")+COUNTIFS(医生!$D$69,"*"&amp;LEFT(医生!$D$61,FIND("午",医生!$D$61)-3)&amp;"*",医生!$D$69,"&lt;&gt;*午*")+IF(COUNTIFS(医生!$D$69,"*"&amp;"午"&amp;"*"),IF(LEFT(医生!$D$69,FIND("+",医生!$D$69)-1)=LEFT(医生!$D$61,FIND("午",医生!$D$61)-3),1,0),0)+COUNTIFS(医生!$D$70,"*"&amp;LEFT(医生!$D$61,FIND("午",医生!$D$61)-3)&amp;"*")&gt;1))</v>
      </c>
      <c r="AS57" s="6" t="s">
        <v>175</v>
      </c>
      <c r="AT57" s="9" t="s">
        <v>176</v>
      </c>
      <c r="AU57" s="6" t="s">
        <v>177</v>
      </c>
      <c r="AV57" s="6" t="s">
        <v>227</v>
      </c>
      <c r="AW57" s="26">
        <v>62</v>
      </c>
      <c r="AX57" s="26">
        <v>61</v>
      </c>
      <c r="AY57" s="26">
        <v>63</v>
      </c>
      <c r="AZ57" s="26">
        <v>65</v>
      </c>
      <c r="BA57" s="26">
        <v>66</v>
      </c>
      <c r="BB57" s="26">
        <v>69</v>
      </c>
      <c r="BC57" s="26">
        <v>70</v>
      </c>
      <c r="BD57" s="6" t="s">
        <v>179</v>
      </c>
      <c r="BE57" s="6" t="s">
        <v>180</v>
      </c>
      <c r="BF57" s="6" t="s">
        <v>181</v>
      </c>
      <c r="BG57" s="9" t="s">
        <v>182</v>
      </c>
      <c r="BH57" s="9" t="s">
        <v>183</v>
      </c>
      <c r="BI57" s="9" t="s">
        <v>184</v>
      </c>
      <c r="BJ57" s="9" t="s">
        <v>185</v>
      </c>
      <c r="BK57" s="9" t="s">
        <v>186</v>
      </c>
      <c r="BL57" s="9" t="s">
        <v>187</v>
      </c>
      <c r="BM57" s="9" t="s">
        <v>188</v>
      </c>
      <c r="BN57" s="9" t="s">
        <v>189</v>
      </c>
      <c r="BO57" s="9" t="s">
        <v>190</v>
      </c>
      <c r="BP57" s="9" t="s">
        <v>191</v>
      </c>
      <c r="BQ57" s="9" t="s">
        <v>192</v>
      </c>
      <c r="BR57" s="9" t="s">
        <v>193</v>
      </c>
      <c r="BS57" s="9" t="s">
        <v>194</v>
      </c>
      <c r="BT57" s="9" t="s">
        <v>195</v>
      </c>
      <c r="BU57" s="9" t="s">
        <v>196</v>
      </c>
      <c r="BV57" s="9" t="s">
        <v>197</v>
      </c>
      <c r="BW57" s="9" t="s">
        <v>198</v>
      </c>
      <c r="BX57" s="9" t="s">
        <v>199</v>
      </c>
      <c r="BY57" s="29" t="str">
        <f t="shared" ref="BY57:BY62" si="41">AS57&amp;AT57&amp;AU57&amp;AV57&amp;AU57&amp;AW57&amp;BG57&amp;AV57&amp;AU57&amp;AW57&amp;BI57&amp;AU57&amp;AV57&amp;AU57&amp;AX57&amp;BF57&amp;AU57&amp;AV57&amp;AU57&amp;AY57&amp;BJ57&amp;AU57&amp;AV57&amp;AU57&amp;AW57&amp;BK57&amp;AU57&amp;AV57&amp;AU57&amp;AZ57&amp;BF57&amp;AU57&amp;AV57&amp;AU57&amp;BA57&amp;BJ57&amp;AU57&amp;AV57&amp;AU57&amp;AW57&amp;BK57&amp;AU57&amp;AV57&amp;AU57&amp;BB57&amp;BF57&amp;AU57&amp;AV57&amp;AU57&amp;BC57&amp;BJ57&amp;AU57&amp;AV57&amp;AU57&amp;AW57&amp;BL57&amp;BD57&amp;AT57&amp;AU57&amp;AV57&amp;AU57&amp;AW57&amp;BM57&amp;AU57&amp;AV57&amp;AU57&amp;AX57&amp;BF57&amp;AU57&amp;AV57&amp;AU57&amp;AY57&amp;BO57&amp;AU57&amp;AV57&amp;AU57&amp;AW57&amp;BP57&amp;AU57&amp;AV57&amp;AU57&amp;AW57&amp;BS57&amp;BU57&amp;AU57&amp;AV57&amp;AU57&amp;AZ57&amp;BO57&amp;AU57&amp;AV57&amp;AU57&amp;AW57&amp;BP57&amp;AU57&amp;AV57&amp;AU57&amp;AW57&amp;BS57&amp;BU57&amp;AU57&amp;AV57&amp;AU57&amp;BB57&amp;BO57&amp;AU57&amp;AV57&amp;AU57&amp;AW57&amp;BP57&amp;AU57&amp;AV57&amp;AU57&amp;AW57&amp;BS57&amp;BW57&amp;BD57&amp;AT57&amp;AU57&amp;AV57&amp;AU57&amp;AW57&amp;BM57&amp;AU57&amp;AV57&amp;AU57&amp;AX57&amp;BF57&amp;AU57&amp;AV57&amp;AU57&amp;AY57&amp;BO57&amp;AU57&amp;AV57&amp;AU57&amp;AW57&amp;BP57&amp;AU57&amp;AV57&amp;AU57&amp;AW57&amp;BS57&amp;BU57&amp;AU57&amp;AV57&amp;AU57&amp;AZ57&amp;BO57&amp;AU57&amp;AV57&amp;AU57&amp;AW57&amp;BP57&amp;AU57&amp;AV57&amp;AU57&amp;AW57&amp;BS57&amp;BU57&amp;AU57&amp;AV57&amp;AU57&amp;BB57&amp;BO57&amp;AU57&amp;AV57&amp;AU57&amp;AW57&amp;BP57&amp;AU57&amp;AV57&amp;AU57&amp;AW57&amp;BS57&amp;BW57&amp;BD57&amp;AT57&amp;AU57&amp;AV57&amp;AU57&amp;AW57&amp;BN57&amp;AU57&amp;AV57&amp;AU57&amp;AX57&amp;BF57&amp;AU57&amp;AV57&amp;AU57&amp;AY57&amp;BO57&amp;AU57&amp;AV57&amp;AU57&amp;AW57&amp;BP57&amp;AU57&amp;AV57&amp;AU57&amp;AW57&amp;BS57&amp;BU57&amp;AU57&amp;AV57&amp;AU57&amp;BA57&amp;BO57&amp;AU57&amp;AV57&amp;AU57&amp;AW57&amp;BP57&amp;AU57&amp;AV57&amp;AU57&amp;AW57&amp;BS57&amp;BU57&amp;AU57&amp;AV57&amp;AU57&amp;BB57&amp;BO57&amp;AU57&amp;AV57&amp;AU57&amp;AW57&amp;BP57&amp;AU57&amp;AV57&amp;AU57&amp;AW57&amp;BT57&amp;AU57&amp;AV57&amp;AU57&amp;BB57&amp;BH57&amp;AT57&amp;AU57&amp;AV57&amp;AU57&amp;BB57&amp;BX57&amp;AU57&amp;AV57&amp;AU57&amp;BB57&amp;BQ57&amp;AU57&amp;AV57&amp;AU57&amp;BB57&amp;BR57&amp;AU57&amp;AV57&amp;AU57&amp;AW57&amp;BP57&amp;AU57&amp;AV57&amp;AU57&amp;AW57&amp;BV57&amp;BU57&amp;AU57&amp;AV57&amp;AU57&amp;BC57&amp;BO57&amp;AU57&amp;AV57&amp;AU57&amp;AW57&amp;BP57&amp;AU57&amp;AV57&amp;AU57&amp;AW57&amp;BS57&amp;BW57&amp;BE57</f>
        <v>OR(IF(COUNTIFS(医生!$D$62,"&lt;&gt;*午*",医生!$D$62,"&lt;&gt;")=1,COUNTIFS(医生!$D$61:$D$63,"*"&amp;医生!$D$62&amp;"*")+COUNTIFS(医生!$D$65:$D$66,"*"&amp;医生!$D$62&amp;"*")+COUNTIFS(医生!$D$69:$D$70,"*"&amp;医生!$D$62&amp;"*")&gt;1),IF(COUNTIFS(医生!$D$62,"*"&amp;"上午"&amp;"*")=1,COUNTIFS(医生!$D$61:$D$63,"*"&amp;LEFT(医生!$D$62,FIND("午",医生!$D$62)-3)&amp;"*")+COUNTIFS(医生!$D$65,"*"&amp;LEFT(医生!$D$62,FIND("午",医生!$D$62)-3)&amp;"*")+COUNTIFS(医生!$D$69,"*"&amp;LEFT(医生!$D$62,FIND("午",医生!$D$62)-3)&amp;"*")&gt;1),IF(COUNTIFS(医生!$D$62,"*"&amp;"上午"&amp;"*")=1,COUNTIFS(医生!$D$61:$D$63,"*"&amp;LEFT(医生!$D$62,FIND("午",医生!$D$62)-3)&amp;"*")+COUNTIFS(医生!$D$65,"*"&amp;LEFT(医生!$D$62,FIND("午",医生!$D$62)-3)&amp;"*")+COUNTIFS(医生!$D$69,"*"&amp;LEFT(医生!$D$62,FIND("午",医生!$D$62)-3)&amp;"*")&gt;1),IF(COUNTIFS(医生!$D$62,"*"&amp;"下午"&amp;"*")=1,COUNTIFS(医生!$D$61:$D$63,"*"&amp;LEFT(医生!$D$62,FIND("午",医生!$D$62)-3)&amp;"*")+COUNTIFS(医生!$D$66,"*"&amp;LEFT(医生!$D$62,FIND("午",医生!$D$62)-3)&amp;"*")+COUNTIFS(医生!$D$69,"*"&amp;LEFT(医生!$D$62,FIND("午",医生!$D$62)-3)&amp;"*",医生!$D$69,"&lt;&gt;*午*")+IF(COUNTIFS(医生!$D$69,"*"&amp;"午"&amp;"*"),IF(LEFT(医生!$D$69,FIND("+",医生!$D$69)-1)=LEFT(医生!$D$62,FIND("午",医生!$D$62)-3),1,0),0)+COUNTIFS(医生!$D$70,"*"&amp;LEFT(医生!$D$62,FIND("午",医生!$D$62)-3)&amp;"*")&gt;1))</v>
      </c>
      <c r="CB57" s="6" t="s">
        <v>175</v>
      </c>
      <c r="CC57" s="9" t="s">
        <v>176</v>
      </c>
      <c r="CD57" s="6" t="s">
        <v>177</v>
      </c>
      <c r="CE57" s="6" t="s">
        <v>227</v>
      </c>
      <c r="CF57" s="26">
        <v>63</v>
      </c>
      <c r="CG57" s="26">
        <v>61</v>
      </c>
      <c r="CH57" s="26">
        <v>63</v>
      </c>
      <c r="CI57" s="26">
        <v>65</v>
      </c>
      <c r="CJ57" s="26">
        <v>66</v>
      </c>
      <c r="CK57" s="26">
        <v>69</v>
      </c>
      <c r="CL57" s="26">
        <v>70</v>
      </c>
      <c r="CM57" s="6" t="s">
        <v>179</v>
      </c>
      <c r="CN57" s="6" t="s">
        <v>180</v>
      </c>
      <c r="CO57" s="6" t="s">
        <v>181</v>
      </c>
      <c r="CP57" s="9" t="s">
        <v>182</v>
      </c>
      <c r="CQ57" s="9" t="s">
        <v>183</v>
      </c>
      <c r="CR57" s="9" t="s">
        <v>184</v>
      </c>
      <c r="CS57" s="9" t="s">
        <v>185</v>
      </c>
      <c r="CT57" s="9" t="s">
        <v>186</v>
      </c>
      <c r="CU57" s="9" t="s">
        <v>187</v>
      </c>
      <c r="CV57" s="9" t="s">
        <v>188</v>
      </c>
      <c r="CW57" s="9" t="s">
        <v>189</v>
      </c>
      <c r="CX57" s="9" t="s">
        <v>190</v>
      </c>
      <c r="CY57" s="9" t="s">
        <v>191</v>
      </c>
      <c r="CZ57" s="9" t="s">
        <v>192</v>
      </c>
      <c r="DA57" s="9" t="s">
        <v>193</v>
      </c>
      <c r="DB57" s="9" t="s">
        <v>194</v>
      </c>
      <c r="DC57" s="9" t="s">
        <v>195</v>
      </c>
      <c r="DD57" s="9" t="s">
        <v>196</v>
      </c>
      <c r="DE57" s="9" t="s">
        <v>197</v>
      </c>
      <c r="DF57" s="9" t="s">
        <v>198</v>
      </c>
      <c r="DG57" s="9" t="s">
        <v>199</v>
      </c>
      <c r="DH57" s="30" t="str">
        <f t="shared" ref="DH57:DH62" si="42">CB57&amp;CC57&amp;CD57&amp;CE57&amp;CD57&amp;CF57&amp;CP57&amp;CE57&amp;CD57&amp;CF57&amp;CR57&amp;CD57&amp;CE57&amp;CD57&amp;CG57&amp;CO57&amp;CD57&amp;CE57&amp;CD57&amp;CH57&amp;CS57&amp;CD57&amp;CE57&amp;CD57&amp;CF57&amp;CT57&amp;CD57&amp;CE57&amp;CD57&amp;CI57&amp;CO57&amp;CD57&amp;CE57&amp;CD57&amp;CJ57&amp;CS57&amp;CD57&amp;CE57&amp;CD57&amp;CF57&amp;CT57&amp;CD57&amp;CE57&amp;CD57&amp;CK57&amp;CO57&amp;CD57&amp;CE57&amp;CD57&amp;CL57&amp;CS57&amp;CD57&amp;CE57&amp;CD57&amp;CF57&amp;CU57&amp;CM57&amp;CC57&amp;CD57&amp;CE57&amp;CD57&amp;CF57&amp;CV57&amp;CD57&amp;CE57&amp;CD57&amp;CG57&amp;CO57&amp;CD57&amp;CE57&amp;CD57&amp;CH57&amp;CX57&amp;CD57&amp;CE57&amp;CD57&amp;CF57&amp;CY57&amp;CD57&amp;CE57&amp;CD57&amp;CF57&amp;DB57&amp;DD57&amp;CD57&amp;CE57&amp;CD57&amp;CI57&amp;CX57&amp;CD57&amp;CE57&amp;CD57&amp;CF57&amp;CY57&amp;CD57&amp;CE57&amp;CD57&amp;CF57&amp;DB57&amp;DD57&amp;CD57&amp;CE57&amp;CD57&amp;CK57&amp;CX57&amp;CD57&amp;CE57&amp;CD57&amp;CF57&amp;CY57&amp;CD57&amp;CE57&amp;CD57&amp;CF57&amp;DB57&amp;DF57&amp;CM57&amp;CC57&amp;CD57&amp;CE57&amp;CD57&amp;CF57&amp;CV57&amp;CD57&amp;CE57&amp;CD57&amp;CG57&amp;CO57&amp;CD57&amp;CE57&amp;CD57&amp;CH57&amp;CX57&amp;CD57&amp;CE57&amp;CD57&amp;CF57&amp;CY57&amp;CD57&amp;CE57&amp;CD57&amp;CF57&amp;DB57&amp;DD57&amp;CD57&amp;CE57&amp;CD57&amp;CI57&amp;CX57&amp;CD57&amp;CE57&amp;CD57&amp;CF57&amp;CY57&amp;CD57&amp;CE57&amp;CD57&amp;CF57&amp;DB57&amp;DD57&amp;CD57&amp;CE57&amp;CD57&amp;CK57&amp;CX57&amp;CD57&amp;CE57&amp;CD57&amp;CF57&amp;CY57&amp;CD57&amp;CE57&amp;CD57&amp;CF57&amp;DB57&amp;DF57&amp;CM57&amp;CC57&amp;CD57&amp;CE57&amp;CD57&amp;CF57&amp;CW57&amp;CD57&amp;CE57&amp;CD57&amp;CG57&amp;CO57&amp;CD57&amp;CE57&amp;CD57&amp;CH57&amp;CX57&amp;CD57&amp;CE57&amp;CD57&amp;CF57&amp;CY57&amp;CD57&amp;CE57&amp;CD57&amp;CF57&amp;DB57&amp;DD57&amp;CD57&amp;CE57&amp;CD57&amp;CJ57&amp;CX57&amp;CD57&amp;CE57&amp;CD57&amp;CF57&amp;CY57&amp;CD57&amp;CE57&amp;CD57&amp;CF57&amp;DB57&amp;DD57&amp;CD57&amp;CE57&amp;CD57&amp;CK57&amp;CX57&amp;CD57&amp;CE57&amp;CD57&amp;CF57&amp;CY57&amp;CD57&amp;CE57&amp;CD57&amp;CF57&amp;DC57&amp;CD57&amp;CE57&amp;CD57&amp;CK57&amp;CQ57&amp;CC57&amp;CD57&amp;CE57&amp;CD57&amp;CK57&amp;DG57&amp;CD57&amp;CE57&amp;CD57&amp;CK57&amp;CZ57&amp;CD57&amp;CE57&amp;CD57&amp;CK57&amp;DA57&amp;CD57&amp;CE57&amp;CD57&amp;CF57&amp;CY57&amp;CD57&amp;CE57&amp;CD57&amp;CF57&amp;DE57&amp;DD57&amp;CD57&amp;CE57&amp;CD57&amp;CL57&amp;CX57&amp;CD57&amp;CE57&amp;CD57&amp;CF57&amp;CY57&amp;CD57&amp;CE57&amp;CD57&amp;CF57&amp;DB57&amp;DF57&amp;CN57</f>
        <v>OR(IF(COUNTIFS(医生!$D$63,"&lt;&gt;*午*",医生!$D$63,"&lt;&gt;")=1,COUNTIFS(医生!$D$61:$D$63,"*"&amp;医生!$D$63&amp;"*")+COUNTIFS(医生!$D$65:$D$66,"*"&amp;医生!$D$63&amp;"*")+COUNTIFS(医生!$D$69:$D$70,"*"&amp;医生!$D$63&amp;"*")&gt;1),IF(COUNTIFS(医生!$D$63,"*"&amp;"上午"&amp;"*")=1,COUNTIFS(医生!$D$61:$D$63,"*"&amp;LEFT(医生!$D$63,FIND("午",医生!$D$63)-3)&amp;"*")+COUNTIFS(医生!$D$65,"*"&amp;LEFT(医生!$D$63,FIND("午",医生!$D$63)-3)&amp;"*")+COUNTIFS(医生!$D$69,"*"&amp;LEFT(医生!$D$63,FIND("午",医生!$D$63)-3)&amp;"*")&gt;1),IF(COUNTIFS(医生!$D$63,"*"&amp;"上午"&amp;"*")=1,COUNTIFS(医生!$D$61:$D$63,"*"&amp;LEFT(医生!$D$63,FIND("午",医生!$D$63)-3)&amp;"*")+COUNTIFS(医生!$D$65,"*"&amp;LEFT(医生!$D$63,FIND("午",医生!$D$63)-3)&amp;"*")+COUNTIFS(医生!$D$69,"*"&amp;LEFT(医生!$D$63,FIND("午",医生!$D$63)-3)&amp;"*")&gt;1),IF(COUNTIFS(医生!$D$63,"*"&amp;"下午"&amp;"*")=1,COUNTIFS(医生!$D$61:$D$63,"*"&amp;LEFT(医生!$D$63,FIND("午",医生!$D$63)-3)&amp;"*")+COUNTIFS(医生!$D$66,"*"&amp;LEFT(医生!$D$63,FIND("午",医生!$D$63)-3)&amp;"*")+COUNTIFS(医生!$D$69,"*"&amp;LEFT(医生!$D$63,FIND("午",医生!$D$63)-3)&amp;"*",医生!$D$69,"&lt;&gt;*午*")+IF(COUNTIFS(医生!$D$69,"*"&amp;"午"&amp;"*"),IF(LEFT(医生!$D$69,FIND("+",医生!$D$69)-1)=LEFT(医生!$D$63,FIND("午",医生!$D$63)-3),1,0),0)+COUNTIFS(医生!$D$70,"*"&amp;LEFT(医生!$D$63,FIND("午",医生!$D$63)-3)&amp;"*")&gt;1))</v>
      </c>
      <c r="DJ57" s="4">
        <v>5</v>
      </c>
      <c r="DK57" s="9" t="s">
        <v>200</v>
      </c>
      <c r="DL57" s="9" t="s">
        <v>201</v>
      </c>
      <c r="DM57" s="6" t="s">
        <v>177</v>
      </c>
      <c r="DN57" s="26" t="s">
        <v>227</v>
      </c>
      <c r="DO57" s="26">
        <v>64</v>
      </c>
      <c r="DP57" s="26">
        <v>70</v>
      </c>
      <c r="DQ57" s="6" t="s">
        <v>179</v>
      </c>
      <c r="DR57" s="6" t="s">
        <v>202</v>
      </c>
      <c r="DS57" s="32" t="str">
        <f t="shared" ref="DS57:DS62" si="43">DK57&amp;DM57&amp;DN57&amp;DM57&amp;DP57&amp;DQ57&amp;DL57&amp;DM57&amp;DN57&amp;DM57&amp;DO57&amp;DR57</f>
        <v>COUNTIFS(医生!$D$70,医生!$D$64)&gt;0</v>
      </c>
      <c r="DY57" s="33" t="s">
        <v>176</v>
      </c>
      <c r="DZ57" s="34" t="s">
        <v>177</v>
      </c>
      <c r="EA57" s="26" t="s">
        <v>231</v>
      </c>
      <c r="EB57" s="34">
        <v>47</v>
      </c>
      <c r="EC57" s="34">
        <v>49</v>
      </c>
      <c r="ED57" s="34">
        <v>51</v>
      </c>
      <c r="EE57" s="34">
        <v>55</v>
      </c>
      <c r="EF57" s="34" t="s">
        <v>181</v>
      </c>
      <c r="EG57" s="33" t="s">
        <v>203</v>
      </c>
      <c r="EH57" s="33" t="s">
        <v>204</v>
      </c>
      <c r="EI57" s="33" t="s">
        <v>184</v>
      </c>
      <c r="EJ57" s="33" t="s">
        <v>185</v>
      </c>
      <c r="EK57" s="33" t="s">
        <v>205</v>
      </c>
      <c r="EL57" s="35" t="str">
        <f t="shared" si="39"/>
        <v>IF(COUNTIFS(医生!$I$51,"&lt;&gt;")=1,COUNTIFS(医生!$I$47:$I$49,"*"&amp;医生!$I$51&amp;"*",医生!$I$47:$I$49,"&lt;&gt;*下午*")+COUNTIFS(医生!$I$55,"*"&amp;医生!$I$51&amp;"*")&gt;0)</v>
      </c>
      <c r="ER57" s="4">
        <v>5</v>
      </c>
      <c r="ES57" s="9" t="s">
        <v>176</v>
      </c>
      <c r="ET57" s="6" t="s">
        <v>177</v>
      </c>
      <c r="EU57" s="6" t="s">
        <v>227</v>
      </c>
      <c r="EV57" s="6">
        <v>61</v>
      </c>
      <c r="EW57" s="6">
        <v>63</v>
      </c>
      <c r="EX57" s="6">
        <v>66</v>
      </c>
      <c r="EY57" s="6">
        <v>69</v>
      </c>
      <c r="EZ57" s="6">
        <v>70</v>
      </c>
      <c r="FA57" s="6" t="s">
        <v>181</v>
      </c>
      <c r="FB57" s="9" t="s">
        <v>183</v>
      </c>
      <c r="FC57" s="9" t="s">
        <v>184</v>
      </c>
      <c r="FD57" s="9" t="s">
        <v>207</v>
      </c>
      <c r="FE57" s="9" t="s">
        <v>203</v>
      </c>
      <c r="FF57" s="9" t="s">
        <v>208</v>
      </c>
      <c r="FG57" s="9" t="s">
        <v>185</v>
      </c>
      <c r="FH57" s="9" t="s">
        <v>209</v>
      </c>
      <c r="FI57" s="9" t="s">
        <v>210</v>
      </c>
      <c r="FJ57" s="9" t="s">
        <v>190</v>
      </c>
      <c r="FK57" s="9" t="s">
        <v>192</v>
      </c>
      <c r="FL57" s="9" t="s">
        <v>211</v>
      </c>
      <c r="FM57" s="36" t="str">
        <f t="shared" ref="FM57:FM62" si="44">ES57&amp;ET57&amp;EU57&amp;ET57&amp;EX57&amp;FC57&amp;ET57&amp;EU57&amp;ET57&amp;EV57&amp;FA57&amp;ET57&amp;EU57&amp;ET57&amp;EW57&amp;FG57&amp;ET57&amp;EU57&amp;ET57&amp;EX57&amp;FE57&amp;ET57&amp;EU57&amp;ET57&amp;EV57&amp;FA57&amp;ET57&amp;EU57&amp;ET57&amp;EW57&amp;FI57&amp;ET57&amp;EU57&amp;ET57&amp;EZ57&amp;FF57&amp;ET57&amp;EU57&amp;ET57&amp;EX57&amp;FH57&amp;ET57&amp;EU57&amp;ET57&amp;EY57&amp;FG57&amp;ET57&amp;EU57&amp;ET57&amp;EX57&amp;FE57&amp;ET57&amp;EU57&amp;ET57&amp;EY57&amp;FB57&amp;ES57&amp;ET57&amp;EU57&amp;ET57&amp;EY57&amp;FD57&amp;ET57&amp;EU57&amp;ET57&amp;EX57&amp;FJ57&amp;ET57&amp;EU57&amp;ET57&amp;EY57&amp;FK57&amp;ET57&amp;EU57&amp;ET57&amp;EY57&amp;FL57</f>
        <v>IF(COUNTIFS(医生!$D$66,"&lt;&gt;")=1,COUNTIFS(医生!$D$61:$D$63,"*"&amp;医生!$D$66&amp;"*",医生!$D$61:$D$63,"&lt;&gt;*上午*")+COUNTIFS(医生!$D$70,医生!$D$66)+COUNTIFS(医生!$D$69,"*"&amp;医生!$D$66&amp;"*",医生!$D$69,"&lt;&gt;*午*")+IF(COUNTIFS(医生!$D$69,"*"&amp;"午"&amp;"*"),COUNTIFS(医生!$D$66,"*"&amp;LEFT(医生!$D$69,FIND("+",医生!$D$69)-1)&amp;"*"))&gt;0)</v>
      </c>
      <c r="FQ57" s="27">
        <v>5</v>
      </c>
      <c r="FR57" s="37" t="s">
        <v>175</v>
      </c>
      <c r="FS57" s="22" t="s">
        <v>176</v>
      </c>
      <c r="FT57" s="38" t="s">
        <v>177</v>
      </c>
      <c r="FU57" s="26" t="s">
        <v>227</v>
      </c>
      <c r="FV57" s="38">
        <v>61</v>
      </c>
      <c r="FW57" s="38">
        <v>63</v>
      </c>
      <c r="FX57" s="38">
        <v>65</v>
      </c>
      <c r="FY57" s="38">
        <v>66</v>
      </c>
      <c r="FZ57" s="38">
        <v>69</v>
      </c>
      <c r="GA57" s="38" t="s">
        <v>179</v>
      </c>
      <c r="GB57" s="38" t="s">
        <v>180</v>
      </c>
      <c r="GC57" s="38" t="s">
        <v>181</v>
      </c>
      <c r="GD57" s="22" t="s">
        <v>213</v>
      </c>
      <c r="GE57" s="22" t="s">
        <v>214</v>
      </c>
      <c r="GF57" s="22" t="s">
        <v>208</v>
      </c>
      <c r="GG57" s="22" t="s">
        <v>215</v>
      </c>
      <c r="GH57" s="22" t="s">
        <v>216</v>
      </c>
      <c r="GI57" s="22" t="s">
        <v>217</v>
      </c>
      <c r="GJ57" s="22" t="s">
        <v>218</v>
      </c>
      <c r="GK57" s="22" t="s">
        <v>185</v>
      </c>
      <c r="GL57" s="22" t="s">
        <v>186</v>
      </c>
      <c r="GM57" s="22" t="s">
        <v>219</v>
      </c>
      <c r="GN57" s="22" t="s">
        <v>220</v>
      </c>
      <c r="GO57" s="22" t="s">
        <v>221</v>
      </c>
      <c r="GP57" s="22" t="s">
        <v>222</v>
      </c>
      <c r="GQ57" s="22" t="s">
        <v>223</v>
      </c>
      <c r="GR57" s="22" t="s">
        <v>188</v>
      </c>
      <c r="GS57" s="22" t="s">
        <v>190</v>
      </c>
      <c r="GT57" s="22" t="s">
        <v>191</v>
      </c>
      <c r="GU57" s="22" t="s">
        <v>192</v>
      </c>
      <c r="GV57" s="22" t="s">
        <v>191</v>
      </c>
      <c r="GW57" s="22" t="s">
        <v>224</v>
      </c>
      <c r="GX57" s="22" t="s">
        <v>225</v>
      </c>
      <c r="GY57" s="22" t="s">
        <v>226</v>
      </c>
      <c r="GZ57" s="39" t="str">
        <f t="shared" ref="GZ57:GZ62" si="45">FR57&amp;FS57&amp;FT57&amp;FU57&amp;FT57&amp;FZ57&amp;GE57&amp;FT57&amp;FU57&amp;FT57&amp;FZ57&amp;GG57&amp;FT57&amp;FU57&amp;FT57&amp;FV57&amp;GC57&amp;FT57&amp;FU57&amp;FT57&amp;FW57&amp;GK57&amp;FT57&amp;FU57&amp;FT57&amp;FZ57&amp;GL57&amp;FT57&amp;FU57&amp;FT57&amp;FZ57&amp;GF57&amp;FT57&amp;FU57&amp;FT57&amp;FX57&amp;GF57&amp;FT57&amp;FU57&amp;FT57&amp;FX57&amp;GJ57&amp;FT57&amp;FU57&amp;FT57&amp;FZ57&amp;GF57&amp;FT57&amp;FU57&amp;FT57&amp;FY57&amp;GF57&amp;FT57&amp;FU57&amp;FT57&amp;FY57&amp;GI57&amp;GA57&amp;FS57&amp;FT57&amp;FU57&amp;FT57&amp;FZ57&amp;GH57&amp;FT57&amp;FU57&amp;FT57&amp;FZ57&amp;GD57&amp;FT57&amp;FU57&amp;FT57&amp;FV57&amp;GC57&amp;FT57&amp;FU57&amp;FT57&amp;FW57&amp;GS57&amp;FT57&amp;FU57&amp;FT57&amp;FZ57&amp;GU57&amp;FT57&amp;FU57&amp;FT57&amp;FZ57&amp;GM57&amp;FT57&amp;FU57&amp;FT57&amp;FV57&amp;GC57&amp;FT57&amp;FU57&amp;FT57&amp;FW57&amp;GO57&amp;FT57&amp;FU57&amp;FT57&amp;FZ57&amp;GU57&amp;FT57&amp;FU57&amp;FT57&amp;FZ57&amp;GW57&amp;FT57&amp;FU57&amp;FT57&amp;FX57&amp;GC57&amp;FT57&amp;FU57&amp;FT57&amp;FY57&amp;GS57&amp;FT57&amp;FU57&amp;FT57&amp;FZ57&amp;GU57&amp;FT57&amp;FU57&amp;FT57&amp;FZ57&amp;GM57&amp;FT57&amp;FU57&amp;FT57&amp;FX57&amp;GC57&amp;FT57&amp;FU57&amp;FT57&amp;FY57&amp;GO57&amp;FT57&amp;FU57&amp;FT57&amp;FZ57&amp;GU57&amp;FT57&amp;FU57&amp;FT57&amp;FZ57&amp;GX57&amp;GA57&amp;FS57&amp;FT57&amp;FU57&amp;FT57&amp;FZ57&amp;GR57&amp;FT57&amp;FU57&amp;FT57&amp;FV57&amp;GC57&amp;FT57&amp;FU57&amp;FT57&amp;FW57&amp;GS57&amp;FT57&amp;FU57&amp;FT57&amp;FZ57&amp;GU57&amp;FT57&amp;FU57&amp;FT57&amp;FZ57&amp;GM57&amp;FT57&amp;FU57&amp;FT57&amp;FX57&amp;GC57&amp;FT57&amp;FU57&amp;FT57&amp;FY57&amp;GS57&amp;FT57&amp;FU57&amp;FT57&amp;FZ57&amp;GU57&amp;FT57&amp;FU57&amp;FT57&amp;FZ57&amp;GN57&amp;GA57&amp;FS57&amp;FT57&amp;FU57&amp;FT57&amp;FZ57&amp;GR57&amp;FT57&amp;FU57&amp;FT57&amp;FV57&amp;GC57&amp;FT57&amp;FU57&amp;FT57&amp;FW57&amp;GQ57&amp;FT57&amp;FU57&amp;FT57&amp;FV57&amp;GC57&amp;FT57&amp;FU57&amp;FT57&amp;FW57&amp;GP57&amp;FT57&amp;FU57&amp;FT57&amp;FZ57&amp;GV57&amp;FT57&amp;FU57&amp;FT57&amp;FZ57&amp;GY57&amp;FT57&amp;FU57&amp;FT57&amp;FZ57&amp;GW57&amp;FT57&amp;FU57&amp;FT57&amp;FX57&amp;GP57&amp;FT57&amp;FU57&amp;FT57&amp;FZ57&amp;GT57&amp;FT57&amp;FU57&amp;FT57&amp;FZ57&amp;GY57&amp;FT57&amp;FU57&amp;FT57&amp;FZ57&amp;GX57&amp;GB57</f>
        <v>OR(IF(COUNTIFS(医生!$D$69,"&lt;&gt;",医生!$D$69,"&lt;&gt;*+*")=1,COUNTIFS(医生!$D$61:$D$63,"*"&amp;医生!$D$69&amp;"*")+COUNTIFS(医生!$D$69,医生!$D$65,医生!$D$65,"&lt;&gt;")+COUNTIFS(医生!$D$69,医生!$D$66,医生!$D$66,"&lt;&gt;")&gt;0),IF(COUNTIFS(医生!$D$69,"*"&amp;"+"&amp;"*",医生!$D$69,"&lt;&gt;*午*")=1,COUNTIFS(医生!$D$61:$D$63,"*"&amp;LEFT(医生!$D$69,FIND("+",医生!$D$69)-1)&amp;"*")+COUNTIFS(医生!$D$61:$D$63,"*"&amp;MID(医生!$D$69,FIND("+",医生!$D$69)+1,3)&amp;"*")+COUNTIFS(医生!$D$65:$D$66,"*"&amp;LEFT(医生!$D$69,FIND("+",医生!$D$69)-1)&amp;"*")+COUNTIFS(医生!$D$65:$D$66,"*"&amp;MID(医生!$D$69,FIND("+",医生!$D$69)+1,3)&amp;"*")&gt;0),IF(COUNTIFS(医生!$D$69,"*"&amp;"上午"&amp;"*")=1,COUNTIFS(医生!$D$61:$D$63,"*"&amp;LEFT(医生!$D$69,FIND("+",医生!$D$69)-1)&amp;"*")+COUNTIFS(医生!$D$65:$D$66,"*"&amp;LEFT(医生!$D$69,FIND("+",医生!$D$69)-1)&amp;"*")&gt;0),IF(COUNTIFS(医生!$D$69,"*"&amp;"上午"&amp;"*")=1,COUNTIFS(医生!$D$61:$D$63,"&lt;&gt;*下午*",医生!$D$61:$D$63,"*"&amp;MID(LEFT(医生!$D$69,FIND("午",医生!$D$69)-3),FIND("+",医生!$D$69)+1,3)&amp;"*")+COUNTIFS(医生!$D$65,"*"&amp;MID(LEFT(医生!$D$69,FIND("午",医生!$D$69)-3),FIND("+",医生!$D$69)+1,3)&amp;"*")&gt;0))</v>
      </c>
      <c r="HD57" s="41">
        <v>5</v>
      </c>
      <c r="HE57" s="40" t="s">
        <v>175</v>
      </c>
      <c r="HF57" s="40" t="s">
        <v>179</v>
      </c>
      <c r="HG57" s="40" t="s">
        <v>180</v>
      </c>
      <c r="HH57" s="33" t="s">
        <v>176</v>
      </c>
      <c r="HI57" s="34" t="s">
        <v>177</v>
      </c>
      <c r="HJ57" s="26" t="s">
        <v>227</v>
      </c>
      <c r="HK57" s="42" t="s">
        <v>235</v>
      </c>
      <c r="HL57" s="34">
        <v>61</v>
      </c>
      <c r="HM57" s="34">
        <v>63</v>
      </c>
      <c r="HN57" s="34">
        <v>64</v>
      </c>
      <c r="HO57" s="34">
        <v>66</v>
      </c>
      <c r="HP57" s="34">
        <v>70</v>
      </c>
      <c r="HQ57" s="34"/>
      <c r="HR57" s="34"/>
      <c r="HS57" s="34">
        <v>65</v>
      </c>
      <c r="HT57" s="34">
        <v>69</v>
      </c>
      <c r="HU57" s="34" t="s">
        <v>181</v>
      </c>
      <c r="HV57" s="33" t="s">
        <v>184</v>
      </c>
      <c r="HW57" s="33" t="s">
        <v>203</v>
      </c>
      <c r="HX57" s="33" t="s">
        <v>186</v>
      </c>
      <c r="HY57" s="33" t="s">
        <v>214</v>
      </c>
      <c r="HZ57" s="33" t="s">
        <v>208</v>
      </c>
      <c r="IA57" s="33" t="s">
        <v>185</v>
      </c>
      <c r="IB57" s="33" t="s">
        <v>209</v>
      </c>
      <c r="IC57" s="33" t="s">
        <v>210</v>
      </c>
      <c r="ID57" s="33" t="s">
        <v>205</v>
      </c>
      <c r="IE57" s="33" t="s">
        <v>228</v>
      </c>
      <c r="IF57" s="9" t="str">
        <f t="shared" ref="IF57:IF61" si="46">HE57&amp;HH57&amp;HI57&amp;HJ57&amp;HI57&amp;HP57&amp;HV57&amp;HI57&amp;HJ57&amp;HI57&amp;HL57&amp;HU57&amp;HI57&amp;HJ57&amp;HI57&amp;HM57&amp;IA57&amp;HI57&amp;HJ57&amp;HI57&amp;HP57&amp;HW57&amp;HI57&amp;HJ57&amp;HI57&amp;HL57&amp;HU57&amp;HI57&amp;HJ57&amp;HI57&amp;HM57&amp;HY57&amp;HI57&amp;HJ57&amp;HI57&amp;HL57&amp;HU57&amp;HI57&amp;HJ57&amp;HI57&amp;HM57&amp;IC57&amp;HI57&amp;HJ57&amp;HI57&amp;HN57&amp;HZ57&amp;HI57&amp;HJ57&amp;HI57&amp;HP57&amp;IB57&amp;HI57&amp;HJ57&amp;HI57&amp;HO57&amp;HZ57&amp;HI57&amp;HJ57&amp;HI57&amp;HP57&amp;IE57&amp;HF57&amp;HH57&amp;HI57&amp;HJ57&amp;HI57&amp;HP57&amp;HV57&amp;HI57&amp;HK57&amp;HI57&amp;HL57&amp;HU57&amp;HI57&amp;HK57&amp;HI57&amp;HM57&amp;IA57&amp;HI57&amp;HJ57&amp;HI57&amp;HP57&amp;HX57&amp;HI57&amp;HK57&amp;HI57&amp;HS57&amp;HU57&amp;HI57&amp;HK57&amp;HI57&amp;HT57&amp;IA57&amp;HI57&amp;HJ57&amp;HI57&amp;HP57&amp;ID57&amp;HG57</f>
        <v>OR(IF(COUNTIFS(医生!$D$70,"&lt;&gt;")=1,COUNTIFS(医生!$D$61:$D$63,"*"&amp;医生!$D$70&amp;"*",医生!$D$61:$D$63,"&lt;&gt;",医生!$D$61:$D$63,"&lt;&gt;*上午*")+COUNTIFS(医生!$D$64,医生!$D$70)+COUNTIFS(医生!$D$66,医生!$D$70)&gt;0),IF(COUNTIFS(医生!$D$70,"&lt;&gt;")=1,COUNTIFS(医生!$E$61:$E$63,"*"&amp;医生!$D$70&amp;"*")+COUNTIFS(医生!$E$65:$E$69,"*"&amp;医生!$D$70&amp;"*")&gt;0))</v>
      </c>
      <c r="IJ57" s="4">
        <v>5</v>
      </c>
      <c r="IK57" s="9" t="s">
        <v>176</v>
      </c>
      <c r="IL57" s="6" t="s">
        <v>177</v>
      </c>
      <c r="IM57" s="6" t="s">
        <v>178</v>
      </c>
      <c r="IN57" s="6" t="s">
        <v>227</v>
      </c>
      <c r="IO57" s="6" t="s">
        <v>235</v>
      </c>
      <c r="IP57" s="6">
        <v>61</v>
      </c>
      <c r="IQ57" s="6">
        <v>63</v>
      </c>
      <c r="IR57" s="6">
        <v>65</v>
      </c>
      <c r="IS57" s="6">
        <v>69</v>
      </c>
      <c r="IT57" s="6">
        <v>70</v>
      </c>
      <c r="IU57" s="6"/>
      <c r="IV57" s="6"/>
      <c r="IW57" s="6"/>
      <c r="IX57" s="6"/>
      <c r="IY57" s="6" t="s">
        <v>181</v>
      </c>
      <c r="IZ57" s="9" t="s">
        <v>184</v>
      </c>
      <c r="JA57" s="9" t="s">
        <v>185</v>
      </c>
      <c r="JB57" s="9" t="s">
        <v>186</v>
      </c>
      <c r="JC57" s="9" t="s">
        <v>230</v>
      </c>
      <c r="JD57" s="47" t="str">
        <f t="shared" ref="JD57:JD61" si="47">IK57&amp;IL57&amp;IN57&amp;IL57&amp;IT57&amp;IZ57&amp;IL57&amp;IO57&amp;IL57&amp;IP57&amp;IY57&amp;IL57&amp;IO57&amp;IL57&amp;IQ57&amp;JA57&amp;IL57&amp;IN57&amp;IL57&amp;IT57&amp;JB57&amp;IL57&amp;IO57&amp;IL57&amp;IR57&amp;IY57&amp;IL57&amp;IO57&amp;IL57&amp;IS57&amp;JA57&amp;IL57&amp;IN57&amp;IL57&amp;IT57&amp;JC57</f>
        <v>IF(COUNTIFS(医生!$D$70,"&lt;&gt;")=1,COUNTIFS(医生!$E$61:$E$63,"*"&amp;医生!$D$70&amp;"*")+COUNTIFS(医生!$E$65:$E$69,"*"&amp;医生!$D$70&amp;"*")&lt;1)</v>
      </c>
      <c r="JF57" s="4">
        <v>5</v>
      </c>
      <c r="JG57" s="9" t="s">
        <v>176</v>
      </c>
      <c r="JH57" s="6" t="s">
        <v>177</v>
      </c>
      <c r="JI57" s="6" t="s">
        <v>178</v>
      </c>
      <c r="JJ57" s="6" t="s">
        <v>227</v>
      </c>
      <c r="JK57" s="6" t="s">
        <v>235</v>
      </c>
      <c r="JL57" s="6">
        <v>61</v>
      </c>
      <c r="JM57" s="6">
        <v>63</v>
      </c>
      <c r="JN57" s="6">
        <v>65</v>
      </c>
      <c r="JO57" s="6">
        <v>69</v>
      </c>
      <c r="JP57" s="6">
        <v>70</v>
      </c>
      <c r="JQ57" s="6"/>
      <c r="JR57" s="6"/>
      <c r="JS57" s="6"/>
      <c r="JT57" s="6"/>
      <c r="JU57" s="6" t="s">
        <v>181</v>
      </c>
      <c r="JV57" s="9" t="s">
        <v>184</v>
      </c>
      <c r="JW57" s="9" t="s">
        <v>185</v>
      </c>
      <c r="JX57" s="9" t="s">
        <v>186</v>
      </c>
      <c r="JY57" s="9" t="s">
        <v>230</v>
      </c>
      <c r="JZ57" s="47" t="str">
        <f t="shared" ref="JZ57:JZ62" si="48">JG57&amp;JH57&amp;JI57&amp;JH57&amp;JP57&amp;JV57&amp;JH57&amp;JJ57&amp;JH57&amp;JL57&amp;JU57&amp;JH57&amp;JJ57&amp;JH57&amp;JM57&amp;JW57&amp;JH57&amp;JI57&amp;JH57&amp;JP57&amp;JX57&amp;JH57&amp;JJ57&amp;JH57&amp;JN57&amp;JU57&amp;JH57&amp;JJ57&amp;JH57&amp;JO57&amp;JW57&amp;JH57&amp;JI57&amp;JH57&amp;JP57&amp;JY57</f>
        <v>IF(COUNTIFS(医生!$C$70,"&lt;&gt;")=1,COUNTIFS(医生!$D$61:$D$63,"*"&amp;医生!$C$70&amp;"*")+COUNTIFS(医生!$D$65:$D$69,"*"&amp;医生!$C$70&amp;"*")&lt;1)</v>
      </c>
    </row>
    <row r="58" spans="5:286" ht="142.5" x14ac:dyDescent="0.2">
      <c r="J58" s="6" t="s">
        <v>175</v>
      </c>
      <c r="K58" s="9" t="s">
        <v>176</v>
      </c>
      <c r="L58" s="6" t="s">
        <v>177</v>
      </c>
      <c r="M58" s="6" t="s">
        <v>235</v>
      </c>
      <c r="N58" s="26">
        <v>61</v>
      </c>
      <c r="O58" s="26">
        <v>61</v>
      </c>
      <c r="P58" s="26">
        <v>63</v>
      </c>
      <c r="Q58" s="26">
        <v>65</v>
      </c>
      <c r="R58" s="26">
        <v>66</v>
      </c>
      <c r="S58" s="26">
        <v>69</v>
      </c>
      <c r="T58" s="26">
        <v>70</v>
      </c>
      <c r="U58" s="6" t="s">
        <v>179</v>
      </c>
      <c r="V58" s="6" t="s">
        <v>180</v>
      </c>
      <c r="W58" s="6" t="s">
        <v>181</v>
      </c>
      <c r="X58" s="9" t="s">
        <v>182</v>
      </c>
      <c r="Y58" s="9" t="s">
        <v>183</v>
      </c>
      <c r="Z58" s="9" t="s">
        <v>184</v>
      </c>
      <c r="AA58" s="9" t="s">
        <v>185</v>
      </c>
      <c r="AB58" s="9" t="s">
        <v>186</v>
      </c>
      <c r="AC58" s="9" t="s">
        <v>187</v>
      </c>
      <c r="AD58" s="9" t="s">
        <v>188</v>
      </c>
      <c r="AE58" s="9" t="s">
        <v>189</v>
      </c>
      <c r="AF58" s="9" t="s">
        <v>190</v>
      </c>
      <c r="AG58" s="9" t="s">
        <v>191</v>
      </c>
      <c r="AH58" s="9" t="s">
        <v>192</v>
      </c>
      <c r="AI58" s="9" t="s">
        <v>193</v>
      </c>
      <c r="AJ58" s="9" t="s">
        <v>194</v>
      </c>
      <c r="AK58" s="9" t="s">
        <v>195</v>
      </c>
      <c r="AL58" s="9" t="s">
        <v>196</v>
      </c>
      <c r="AM58" s="9" t="s">
        <v>197</v>
      </c>
      <c r="AN58" s="9" t="s">
        <v>198</v>
      </c>
      <c r="AO58" s="9" t="s">
        <v>199</v>
      </c>
      <c r="AP58" s="19" t="str">
        <f t="shared" si="40"/>
        <v>OR(IF(COUNTIFS(医生!$E$61,"&lt;&gt;*午*",医生!$E$61,"&lt;&gt;")=1,COUNTIFS(医生!$E$61:$E$63,"*"&amp;医生!$E$61&amp;"*")+COUNTIFS(医生!$E$65:$E$66,"*"&amp;医生!$E$61&amp;"*")+COUNTIFS(医生!$E$69:$E$70,"*"&amp;医生!$E$61&amp;"*")&gt;1),IF(COUNTIFS(医生!$E$61,"*"&amp;"上午"&amp;"*")=1,COUNTIFS(医生!$E$61:$E$63,"*"&amp;LEFT(医生!$E$61,FIND("午",医生!$E$61)-3)&amp;"*")+COUNTIFS(医生!$E$65,"*"&amp;LEFT(医生!$E$61,FIND("午",医生!$E$61)-3)&amp;"*")+COUNTIFS(医生!$E$69,"*"&amp;LEFT(医生!$E$61,FIND("午",医生!$E$61)-3)&amp;"*")&gt;1),IF(COUNTIFS(医生!$E$61,"*"&amp;"上午"&amp;"*")=1,COUNTIFS(医生!$E$61:$E$63,"*"&amp;LEFT(医生!$E$61,FIND("午",医生!$E$61)-3)&amp;"*")+COUNTIFS(医生!$E$65,"*"&amp;LEFT(医生!$E$61,FIND("午",医生!$E$61)-3)&amp;"*")+COUNTIFS(医生!$E$69,"*"&amp;LEFT(医生!$E$61,FIND("午",医生!$E$61)-3)&amp;"*")&gt;1),IF(COUNTIFS(医生!$E$61,"*"&amp;"下午"&amp;"*")=1,COUNTIFS(医生!$E$61:$E$63,"*"&amp;LEFT(医生!$E$61,FIND("午",医生!$E$61)-3)&amp;"*")+COUNTIFS(医生!$E$66,"*"&amp;LEFT(医生!$E$61,FIND("午",医生!$E$61)-3)&amp;"*")+COUNTIFS(医生!$E$69,"*"&amp;LEFT(医生!$E$61,FIND("午",医生!$E$61)-3)&amp;"*",医生!$E$69,"&lt;&gt;*午*")+IF(COUNTIFS(医生!$E$69,"*"&amp;"午"&amp;"*"),IF(LEFT(医生!$E$69,FIND("+",医生!$E$69)-1)=LEFT(医生!$E$61,FIND("午",医生!$E$61)-3),1,0),0)+COUNTIFS(医生!$E$70,"*"&amp;LEFT(医生!$E$61,FIND("午",医生!$E$61)-3)&amp;"*")&gt;1))</v>
      </c>
      <c r="AS58" s="6" t="s">
        <v>175</v>
      </c>
      <c r="AT58" s="9" t="s">
        <v>176</v>
      </c>
      <c r="AU58" s="6" t="s">
        <v>177</v>
      </c>
      <c r="AV58" s="6" t="s">
        <v>235</v>
      </c>
      <c r="AW58" s="26">
        <v>62</v>
      </c>
      <c r="AX58" s="26">
        <v>61</v>
      </c>
      <c r="AY58" s="26">
        <v>63</v>
      </c>
      <c r="AZ58" s="26">
        <v>65</v>
      </c>
      <c r="BA58" s="26">
        <v>66</v>
      </c>
      <c r="BB58" s="26">
        <v>69</v>
      </c>
      <c r="BC58" s="26">
        <v>70</v>
      </c>
      <c r="BD58" s="6" t="s">
        <v>179</v>
      </c>
      <c r="BE58" s="6" t="s">
        <v>180</v>
      </c>
      <c r="BF58" s="6" t="s">
        <v>181</v>
      </c>
      <c r="BG58" s="9" t="s">
        <v>182</v>
      </c>
      <c r="BH58" s="9" t="s">
        <v>183</v>
      </c>
      <c r="BI58" s="9" t="s">
        <v>184</v>
      </c>
      <c r="BJ58" s="9" t="s">
        <v>185</v>
      </c>
      <c r="BK58" s="9" t="s">
        <v>186</v>
      </c>
      <c r="BL58" s="9" t="s">
        <v>187</v>
      </c>
      <c r="BM58" s="9" t="s">
        <v>188</v>
      </c>
      <c r="BN58" s="9" t="s">
        <v>189</v>
      </c>
      <c r="BO58" s="9" t="s">
        <v>190</v>
      </c>
      <c r="BP58" s="9" t="s">
        <v>191</v>
      </c>
      <c r="BQ58" s="9" t="s">
        <v>192</v>
      </c>
      <c r="BR58" s="9" t="s">
        <v>193</v>
      </c>
      <c r="BS58" s="9" t="s">
        <v>194</v>
      </c>
      <c r="BT58" s="9" t="s">
        <v>195</v>
      </c>
      <c r="BU58" s="9" t="s">
        <v>196</v>
      </c>
      <c r="BV58" s="9" t="s">
        <v>197</v>
      </c>
      <c r="BW58" s="9" t="s">
        <v>198</v>
      </c>
      <c r="BX58" s="9" t="s">
        <v>199</v>
      </c>
      <c r="BY58" s="29" t="str">
        <f t="shared" si="41"/>
        <v>OR(IF(COUNTIFS(医生!$E$62,"&lt;&gt;*午*",医生!$E$62,"&lt;&gt;")=1,COUNTIFS(医生!$E$61:$E$63,"*"&amp;医生!$E$62&amp;"*")+COUNTIFS(医生!$E$65:$E$66,"*"&amp;医生!$E$62&amp;"*")+COUNTIFS(医生!$E$69:$E$70,"*"&amp;医生!$E$62&amp;"*")&gt;1),IF(COUNTIFS(医生!$E$62,"*"&amp;"上午"&amp;"*")=1,COUNTIFS(医生!$E$61:$E$63,"*"&amp;LEFT(医生!$E$62,FIND("午",医生!$E$62)-3)&amp;"*")+COUNTIFS(医生!$E$65,"*"&amp;LEFT(医生!$E$62,FIND("午",医生!$E$62)-3)&amp;"*")+COUNTIFS(医生!$E$69,"*"&amp;LEFT(医生!$E$62,FIND("午",医生!$E$62)-3)&amp;"*")&gt;1),IF(COUNTIFS(医生!$E$62,"*"&amp;"上午"&amp;"*")=1,COUNTIFS(医生!$E$61:$E$63,"*"&amp;LEFT(医生!$E$62,FIND("午",医生!$E$62)-3)&amp;"*")+COUNTIFS(医生!$E$65,"*"&amp;LEFT(医生!$E$62,FIND("午",医生!$E$62)-3)&amp;"*")+COUNTIFS(医生!$E$69,"*"&amp;LEFT(医生!$E$62,FIND("午",医生!$E$62)-3)&amp;"*")&gt;1),IF(COUNTIFS(医生!$E$62,"*"&amp;"下午"&amp;"*")=1,COUNTIFS(医生!$E$61:$E$63,"*"&amp;LEFT(医生!$E$62,FIND("午",医生!$E$62)-3)&amp;"*")+COUNTIFS(医生!$E$66,"*"&amp;LEFT(医生!$E$62,FIND("午",医生!$E$62)-3)&amp;"*")+COUNTIFS(医生!$E$69,"*"&amp;LEFT(医生!$E$62,FIND("午",医生!$E$62)-3)&amp;"*",医生!$E$69,"&lt;&gt;*午*")+IF(COUNTIFS(医生!$E$69,"*"&amp;"午"&amp;"*"),IF(LEFT(医生!$E$69,FIND("+",医生!$E$69)-1)=LEFT(医生!$E$62,FIND("午",医生!$E$62)-3),1,0),0)+COUNTIFS(医生!$E$70,"*"&amp;LEFT(医生!$E$62,FIND("午",医生!$E$62)-3)&amp;"*")&gt;1))</v>
      </c>
      <c r="CB58" s="6" t="s">
        <v>175</v>
      </c>
      <c r="CC58" s="9" t="s">
        <v>176</v>
      </c>
      <c r="CD58" s="6" t="s">
        <v>177</v>
      </c>
      <c r="CE58" s="6" t="s">
        <v>235</v>
      </c>
      <c r="CF58" s="26">
        <v>63</v>
      </c>
      <c r="CG58" s="26">
        <v>61</v>
      </c>
      <c r="CH58" s="26">
        <v>63</v>
      </c>
      <c r="CI58" s="26">
        <v>65</v>
      </c>
      <c r="CJ58" s="26">
        <v>66</v>
      </c>
      <c r="CK58" s="26">
        <v>69</v>
      </c>
      <c r="CL58" s="26">
        <v>70</v>
      </c>
      <c r="CM58" s="6" t="s">
        <v>179</v>
      </c>
      <c r="CN58" s="6" t="s">
        <v>180</v>
      </c>
      <c r="CO58" s="6" t="s">
        <v>181</v>
      </c>
      <c r="CP58" s="9" t="s">
        <v>182</v>
      </c>
      <c r="CQ58" s="9" t="s">
        <v>183</v>
      </c>
      <c r="CR58" s="9" t="s">
        <v>184</v>
      </c>
      <c r="CS58" s="9" t="s">
        <v>185</v>
      </c>
      <c r="CT58" s="9" t="s">
        <v>186</v>
      </c>
      <c r="CU58" s="9" t="s">
        <v>187</v>
      </c>
      <c r="CV58" s="9" t="s">
        <v>188</v>
      </c>
      <c r="CW58" s="9" t="s">
        <v>189</v>
      </c>
      <c r="CX58" s="9" t="s">
        <v>190</v>
      </c>
      <c r="CY58" s="9" t="s">
        <v>191</v>
      </c>
      <c r="CZ58" s="9" t="s">
        <v>192</v>
      </c>
      <c r="DA58" s="9" t="s">
        <v>193</v>
      </c>
      <c r="DB58" s="9" t="s">
        <v>194</v>
      </c>
      <c r="DC58" s="9" t="s">
        <v>195</v>
      </c>
      <c r="DD58" s="9" t="s">
        <v>196</v>
      </c>
      <c r="DE58" s="9" t="s">
        <v>197</v>
      </c>
      <c r="DF58" s="9" t="s">
        <v>198</v>
      </c>
      <c r="DG58" s="9" t="s">
        <v>199</v>
      </c>
      <c r="DH58" s="30" t="str">
        <f t="shared" si="42"/>
        <v>OR(IF(COUNTIFS(医生!$E$63,"&lt;&gt;*午*",医生!$E$63,"&lt;&gt;")=1,COUNTIFS(医生!$E$61:$E$63,"*"&amp;医生!$E$63&amp;"*")+COUNTIFS(医生!$E$65:$E$66,"*"&amp;医生!$E$63&amp;"*")+COUNTIFS(医生!$E$69:$E$70,"*"&amp;医生!$E$63&amp;"*")&gt;1),IF(COUNTIFS(医生!$E$63,"*"&amp;"上午"&amp;"*")=1,COUNTIFS(医生!$E$61:$E$63,"*"&amp;LEFT(医生!$E$63,FIND("午",医生!$E$63)-3)&amp;"*")+COUNTIFS(医生!$E$65,"*"&amp;LEFT(医生!$E$63,FIND("午",医生!$E$63)-3)&amp;"*")+COUNTIFS(医生!$E$69,"*"&amp;LEFT(医生!$E$63,FIND("午",医生!$E$63)-3)&amp;"*")&gt;1),IF(COUNTIFS(医生!$E$63,"*"&amp;"上午"&amp;"*")=1,COUNTIFS(医生!$E$61:$E$63,"*"&amp;LEFT(医生!$E$63,FIND("午",医生!$E$63)-3)&amp;"*")+COUNTIFS(医生!$E$65,"*"&amp;LEFT(医生!$E$63,FIND("午",医生!$E$63)-3)&amp;"*")+COUNTIFS(医生!$E$69,"*"&amp;LEFT(医生!$E$63,FIND("午",医生!$E$63)-3)&amp;"*")&gt;1),IF(COUNTIFS(医生!$E$63,"*"&amp;"下午"&amp;"*")=1,COUNTIFS(医生!$E$61:$E$63,"*"&amp;LEFT(医生!$E$63,FIND("午",医生!$E$63)-3)&amp;"*")+COUNTIFS(医生!$E$66,"*"&amp;LEFT(医生!$E$63,FIND("午",医生!$E$63)-3)&amp;"*")+COUNTIFS(医生!$E$69,"*"&amp;LEFT(医生!$E$63,FIND("午",医生!$E$63)-3)&amp;"*",医生!$E$69,"&lt;&gt;*午*")+IF(COUNTIFS(医生!$E$69,"*"&amp;"午"&amp;"*"),IF(LEFT(医生!$E$69,FIND("+",医生!$E$69)-1)=LEFT(医生!$E$63,FIND("午",医生!$E$63)-3),1,0),0)+COUNTIFS(医生!$E$70,"*"&amp;LEFT(医生!$E$63,FIND("午",医生!$E$63)-3)&amp;"*")&gt;1))</v>
      </c>
      <c r="DK58" s="9" t="s">
        <v>200</v>
      </c>
      <c r="DL58" s="9" t="s">
        <v>201</v>
      </c>
      <c r="DM58" s="6" t="s">
        <v>177</v>
      </c>
      <c r="DN58" s="26" t="s">
        <v>235</v>
      </c>
      <c r="DO58" s="26">
        <v>64</v>
      </c>
      <c r="DP58" s="26">
        <v>70</v>
      </c>
      <c r="DQ58" s="6" t="s">
        <v>179</v>
      </c>
      <c r="DR58" s="6" t="s">
        <v>202</v>
      </c>
      <c r="DS58" s="32" t="str">
        <f t="shared" si="43"/>
        <v>COUNTIFS(医生!$E$70,医生!$E$64)&gt;0</v>
      </c>
      <c r="ES58" s="9" t="s">
        <v>176</v>
      </c>
      <c r="ET58" s="6" t="s">
        <v>177</v>
      </c>
      <c r="EU58" s="6" t="s">
        <v>235</v>
      </c>
      <c r="EV58" s="6">
        <v>61</v>
      </c>
      <c r="EW58" s="6">
        <v>63</v>
      </c>
      <c r="EX58" s="6">
        <v>66</v>
      </c>
      <c r="EY58" s="6">
        <v>69</v>
      </c>
      <c r="EZ58" s="6">
        <v>70</v>
      </c>
      <c r="FA58" s="6" t="s">
        <v>181</v>
      </c>
      <c r="FB58" s="9" t="s">
        <v>183</v>
      </c>
      <c r="FC58" s="9" t="s">
        <v>184</v>
      </c>
      <c r="FD58" s="9" t="s">
        <v>207</v>
      </c>
      <c r="FE58" s="9" t="s">
        <v>203</v>
      </c>
      <c r="FF58" s="9" t="s">
        <v>208</v>
      </c>
      <c r="FG58" s="9" t="s">
        <v>185</v>
      </c>
      <c r="FH58" s="9" t="s">
        <v>209</v>
      </c>
      <c r="FI58" s="9" t="s">
        <v>210</v>
      </c>
      <c r="FJ58" s="9" t="s">
        <v>190</v>
      </c>
      <c r="FK58" s="9" t="s">
        <v>192</v>
      </c>
      <c r="FL58" s="9" t="s">
        <v>211</v>
      </c>
      <c r="FM58" s="36" t="str">
        <f t="shared" si="44"/>
        <v>IF(COUNTIFS(医生!$E$66,"&lt;&gt;")=1,COUNTIFS(医生!$E$61:$E$63,"*"&amp;医生!$E$66&amp;"*",医生!$E$61:$E$63,"&lt;&gt;*上午*")+COUNTIFS(医生!$E$70,医生!$E$66)+COUNTIFS(医生!$E$69,"*"&amp;医生!$E$66&amp;"*",医生!$E$69,"&lt;&gt;*午*")+IF(COUNTIFS(医生!$E$69,"*"&amp;"午"&amp;"*"),COUNTIFS(医生!$E$66,"*"&amp;LEFT(医生!$E$69,FIND("+",医生!$E$69)-1)&amp;"*"))&gt;0)</v>
      </c>
      <c r="FQ58" s="27"/>
      <c r="FR58" s="37" t="s">
        <v>175</v>
      </c>
      <c r="FS58" s="22" t="s">
        <v>176</v>
      </c>
      <c r="FT58" s="38" t="s">
        <v>177</v>
      </c>
      <c r="FU58" s="26" t="s">
        <v>235</v>
      </c>
      <c r="FV58" s="38">
        <v>61</v>
      </c>
      <c r="FW58" s="38">
        <v>63</v>
      </c>
      <c r="FX58" s="38">
        <v>65</v>
      </c>
      <c r="FY58" s="38">
        <v>66</v>
      </c>
      <c r="FZ58" s="38">
        <v>69</v>
      </c>
      <c r="GA58" s="38" t="s">
        <v>179</v>
      </c>
      <c r="GB58" s="38" t="s">
        <v>180</v>
      </c>
      <c r="GC58" s="38" t="s">
        <v>181</v>
      </c>
      <c r="GD58" s="22" t="s">
        <v>213</v>
      </c>
      <c r="GE58" s="22" t="s">
        <v>214</v>
      </c>
      <c r="GF58" s="22" t="s">
        <v>208</v>
      </c>
      <c r="GG58" s="22" t="s">
        <v>215</v>
      </c>
      <c r="GH58" s="22" t="s">
        <v>216</v>
      </c>
      <c r="GI58" s="22" t="s">
        <v>217</v>
      </c>
      <c r="GJ58" s="22" t="s">
        <v>218</v>
      </c>
      <c r="GK58" s="22" t="s">
        <v>185</v>
      </c>
      <c r="GL58" s="22" t="s">
        <v>186</v>
      </c>
      <c r="GM58" s="22" t="s">
        <v>219</v>
      </c>
      <c r="GN58" s="22" t="s">
        <v>220</v>
      </c>
      <c r="GO58" s="22" t="s">
        <v>221</v>
      </c>
      <c r="GP58" s="22" t="s">
        <v>222</v>
      </c>
      <c r="GQ58" s="22" t="s">
        <v>223</v>
      </c>
      <c r="GR58" s="22" t="s">
        <v>188</v>
      </c>
      <c r="GS58" s="22" t="s">
        <v>190</v>
      </c>
      <c r="GT58" s="22" t="s">
        <v>191</v>
      </c>
      <c r="GU58" s="22" t="s">
        <v>192</v>
      </c>
      <c r="GV58" s="22" t="s">
        <v>191</v>
      </c>
      <c r="GW58" s="22" t="s">
        <v>224</v>
      </c>
      <c r="GX58" s="22" t="s">
        <v>225</v>
      </c>
      <c r="GY58" s="22" t="s">
        <v>226</v>
      </c>
      <c r="GZ58" s="39" t="str">
        <f t="shared" si="45"/>
        <v>OR(IF(COUNTIFS(医生!$E$69,"&lt;&gt;",医生!$E$69,"&lt;&gt;*+*")=1,COUNTIFS(医生!$E$61:$E$63,"*"&amp;医生!$E$69&amp;"*")+COUNTIFS(医生!$E$69,医生!$E$65,医生!$E$65,"&lt;&gt;")+COUNTIFS(医生!$E$69,医生!$E$66,医生!$E$66,"&lt;&gt;")&gt;0),IF(COUNTIFS(医生!$E$69,"*"&amp;"+"&amp;"*",医生!$E$69,"&lt;&gt;*午*")=1,COUNTIFS(医生!$E$61:$E$63,"*"&amp;LEFT(医生!$E$69,FIND("+",医生!$E$69)-1)&amp;"*")+COUNTIFS(医生!$E$61:$E$63,"*"&amp;MID(医生!$E$69,FIND("+",医生!$E$69)+1,3)&amp;"*")+COUNTIFS(医生!$E$65:$E$66,"*"&amp;LEFT(医生!$E$69,FIND("+",医生!$E$69)-1)&amp;"*")+COUNTIFS(医生!$E$65:$E$66,"*"&amp;MID(医生!$E$69,FIND("+",医生!$E$69)+1,3)&amp;"*")&gt;0),IF(COUNTIFS(医生!$E$69,"*"&amp;"上午"&amp;"*")=1,COUNTIFS(医生!$E$61:$E$63,"*"&amp;LEFT(医生!$E$69,FIND("+",医生!$E$69)-1)&amp;"*")+COUNTIFS(医生!$E$65:$E$66,"*"&amp;LEFT(医生!$E$69,FIND("+",医生!$E$69)-1)&amp;"*")&gt;0),IF(COUNTIFS(医生!$E$69,"*"&amp;"上午"&amp;"*")=1,COUNTIFS(医生!$E$61:$E$63,"&lt;&gt;*下午*",医生!$E$61:$E$63,"*"&amp;MID(LEFT(医生!$E$69,FIND("午",医生!$E$69)-3),FIND("+",医生!$E$69)+1,3)&amp;"*")+COUNTIFS(医生!$E$65,"*"&amp;MID(LEFT(医生!$E$69,FIND("午",医生!$E$69)-3),FIND("+",医生!$E$69)+1,3)&amp;"*")&gt;0))</v>
      </c>
      <c r="HE58" s="40" t="s">
        <v>175</v>
      </c>
      <c r="HF58" s="40" t="s">
        <v>179</v>
      </c>
      <c r="HG58" s="40" t="s">
        <v>180</v>
      </c>
      <c r="HH58" s="33" t="s">
        <v>176</v>
      </c>
      <c r="HI58" s="34" t="s">
        <v>177</v>
      </c>
      <c r="HJ58" s="26" t="s">
        <v>235</v>
      </c>
      <c r="HK58" s="42" t="s">
        <v>239</v>
      </c>
      <c r="HL58" s="34">
        <v>61</v>
      </c>
      <c r="HM58" s="34">
        <v>63</v>
      </c>
      <c r="HN58" s="34">
        <v>64</v>
      </c>
      <c r="HO58" s="34">
        <v>66</v>
      </c>
      <c r="HP58" s="34">
        <v>70</v>
      </c>
      <c r="HQ58" s="34"/>
      <c r="HR58" s="34"/>
      <c r="HS58" s="34">
        <v>65</v>
      </c>
      <c r="HT58" s="34">
        <v>69</v>
      </c>
      <c r="HU58" s="34" t="s">
        <v>181</v>
      </c>
      <c r="HV58" s="33" t="s">
        <v>184</v>
      </c>
      <c r="HW58" s="33" t="s">
        <v>203</v>
      </c>
      <c r="HX58" s="33" t="s">
        <v>186</v>
      </c>
      <c r="HY58" s="33" t="s">
        <v>214</v>
      </c>
      <c r="HZ58" s="33" t="s">
        <v>208</v>
      </c>
      <c r="IA58" s="33" t="s">
        <v>185</v>
      </c>
      <c r="IB58" s="33" t="s">
        <v>209</v>
      </c>
      <c r="IC58" s="33" t="s">
        <v>210</v>
      </c>
      <c r="ID58" s="33" t="s">
        <v>205</v>
      </c>
      <c r="IE58" s="33" t="s">
        <v>228</v>
      </c>
      <c r="IF58" s="9" t="str">
        <f t="shared" si="46"/>
        <v>OR(IF(COUNTIFS(医生!$E$70,"&lt;&gt;")=1,COUNTIFS(医生!$E$61:$E$63,"*"&amp;医生!$E$70&amp;"*",医生!$E$61:$E$63,"&lt;&gt;",医生!$E$61:$E$63,"&lt;&gt;*上午*")+COUNTIFS(医生!$E$64,医生!$E$70)+COUNTIFS(医生!$E$66,医生!$E$70)&gt;0),IF(COUNTIFS(医生!$E$70,"&lt;&gt;")=1,COUNTIFS(医生!$F$61:$F$63,"*"&amp;医生!$E$70&amp;"*")+COUNTIFS(医生!$F$65:$F$69,"*"&amp;医生!$E$70&amp;"*")&gt;0))</v>
      </c>
      <c r="IK58" s="9" t="s">
        <v>176</v>
      </c>
      <c r="IL58" s="6" t="s">
        <v>177</v>
      </c>
      <c r="IM58" s="6" t="s">
        <v>227</v>
      </c>
      <c r="IN58" s="6" t="s">
        <v>235</v>
      </c>
      <c r="IO58" s="6" t="s">
        <v>239</v>
      </c>
      <c r="IP58" s="6">
        <v>61</v>
      </c>
      <c r="IQ58" s="6">
        <v>63</v>
      </c>
      <c r="IR58" s="6">
        <v>65</v>
      </c>
      <c r="IS58" s="6">
        <v>69</v>
      </c>
      <c r="IT58" s="6">
        <v>70</v>
      </c>
      <c r="IU58" s="6"/>
      <c r="IV58" s="6"/>
      <c r="IW58" s="6"/>
      <c r="IX58" s="6"/>
      <c r="IY58" s="6" t="s">
        <v>181</v>
      </c>
      <c r="IZ58" s="9" t="s">
        <v>184</v>
      </c>
      <c r="JA58" s="9" t="s">
        <v>185</v>
      </c>
      <c r="JB58" s="9" t="s">
        <v>186</v>
      </c>
      <c r="JC58" s="9" t="s">
        <v>230</v>
      </c>
      <c r="JD58" s="47" t="str">
        <f t="shared" si="47"/>
        <v>IF(COUNTIFS(医生!$E$70,"&lt;&gt;")=1,COUNTIFS(医生!$F$61:$F$63,"*"&amp;医生!$E$70&amp;"*")+COUNTIFS(医生!$F$65:$F$69,"*"&amp;医生!$E$70&amp;"*")&lt;1)</v>
      </c>
      <c r="JG58" s="9" t="s">
        <v>176</v>
      </c>
      <c r="JH58" s="6" t="s">
        <v>177</v>
      </c>
      <c r="JI58" s="6" t="s">
        <v>227</v>
      </c>
      <c r="JJ58" s="6" t="s">
        <v>235</v>
      </c>
      <c r="JK58" s="6" t="s">
        <v>239</v>
      </c>
      <c r="JL58" s="6">
        <v>61</v>
      </c>
      <c r="JM58" s="6">
        <v>63</v>
      </c>
      <c r="JN58" s="6">
        <v>65</v>
      </c>
      <c r="JO58" s="6">
        <v>69</v>
      </c>
      <c r="JP58" s="6">
        <v>70</v>
      </c>
      <c r="JQ58" s="6"/>
      <c r="JR58" s="6"/>
      <c r="JS58" s="6"/>
      <c r="JT58" s="6"/>
      <c r="JU58" s="6" t="s">
        <v>181</v>
      </c>
      <c r="JV58" s="9" t="s">
        <v>184</v>
      </c>
      <c r="JW58" s="9" t="s">
        <v>185</v>
      </c>
      <c r="JX58" s="9" t="s">
        <v>186</v>
      </c>
      <c r="JY58" s="9" t="s">
        <v>230</v>
      </c>
      <c r="JZ58" s="47" t="str">
        <f t="shared" si="48"/>
        <v>IF(COUNTIFS(医生!$D$70,"&lt;&gt;")=1,COUNTIFS(医生!$E$61:$E$63,"*"&amp;医生!$D$70&amp;"*")+COUNTIFS(医生!$E$65:$E$69,"*"&amp;医生!$D$70&amp;"*")&lt;1)</v>
      </c>
    </row>
    <row r="59" spans="5:286" ht="142.5" x14ac:dyDescent="0.2">
      <c r="J59" s="6" t="s">
        <v>175</v>
      </c>
      <c r="K59" s="9" t="s">
        <v>176</v>
      </c>
      <c r="L59" s="6" t="s">
        <v>177</v>
      </c>
      <c r="M59" s="6" t="s">
        <v>239</v>
      </c>
      <c r="N59" s="26">
        <v>61</v>
      </c>
      <c r="O59" s="26">
        <v>61</v>
      </c>
      <c r="P59" s="26">
        <v>63</v>
      </c>
      <c r="Q59" s="26">
        <v>65</v>
      </c>
      <c r="R59" s="26">
        <v>66</v>
      </c>
      <c r="S59" s="26">
        <v>69</v>
      </c>
      <c r="T59" s="26">
        <v>70</v>
      </c>
      <c r="U59" s="6" t="s">
        <v>179</v>
      </c>
      <c r="V59" s="6" t="s">
        <v>180</v>
      </c>
      <c r="W59" s="6" t="s">
        <v>181</v>
      </c>
      <c r="X59" s="9" t="s">
        <v>182</v>
      </c>
      <c r="Y59" s="9" t="s">
        <v>183</v>
      </c>
      <c r="Z59" s="9" t="s">
        <v>184</v>
      </c>
      <c r="AA59" s="9" t="s">
        <v>185</v>
      </c>
      <c r="AB59" s="9" t="s">
        <v>186</v>
      </c>
      <c r="AC59" s="9" t="s">
        <v>187</v>
      </c>
      <c r="AD59" s="9" t="s">
        <v>188</v>
      </c>
      <c r="AE59" s="9" t="s">
        <v>189</v>
      </c>
      <c r="AF59" s="9" t="s">
        <v>190</v>
      </c>
      <c r="AG59" s="9" t="s">
        <v>191</v>
      </c>
      <c r="AH59" s="9" t="s">
        <v>192</v>
      </c>
      <c r="AI59" s="9" t="s">
        <v>193</v>
      </c>
      <c r="AJ59" s="9" t="s">
        <v>194</v>
      </c>
      <c r="AK59" s="9" t="s">
        <v>195</v>
      </c>
      <c r="AL59" s="9" t="s">
        <v>196</v>
      </c>
      <c r="AM59" s="9" t="s">
        <v>197</v>
      </c>
      <c r="AN59" s="9" t="s">
        <v>198</v>
      </c>
      <c r="AO59" s="9" t="s">
        <v>199</v>
      </c>
      <c r="AP59" s="19" t="str">
        <f t="shared" si="40"/>
        <v>OR(IF(COUNTIFS(医生!$F$61,"&lt;&gt;*午*",医生!$F$61,"&lt;&gt;")=1,COUNTIFS(医生!$F$61:$F$63,"*"&amp;医生!$F$61&amp;"*")+COUNTIFS(医生!$F$65:$F$66,"*"&amp;医生!$F$61&amp;"*")+COUNTIFS(医生!$F$69:$F$70,"*"&amp;医生!$F$61&amp;"*")&gt;1),IF(COUNTIFS(医生!$F$61,"*"&amp;"上午"&amp;"*")=1,COUNTIFS(医生!$F$61:$F$63,"*"&amp;LEFT(医生!$F$61,FIND("午",医生!$F$61)-3)&amp;"*")+COUNTIFS(医生!$F$65,"*"&amp;LEFT(医生!$F$61,FIND("午",医生!$F$61)-3)&amp;"*")+COUNTIFS(医生!$F$69,"*"&amp;LEFT(医生!$F$61,FIND("午",医生!$F$61)-3)&amp;"*")&gt;1),IF(COUNTIFS(医生!$F$61,"*"&amp;"上午"&amp;"*")=1,COUNTIFS(医生!$F$61:$F$63,"*"&amp;LEFT(医生!$F$61,FIND("午",医生!$F$61)-3)&amp;"*")+COUNTIFS(医生!$F$65,"*"&amp;LEFT(医生!$F$61,FIND("午",医生!$F$61)-3)&amp;"*")+COUNTIFS(医生!$F$69,"*"&amp;LEFT(医生!$F$61,FIND("午",医生!$F$61)-3)&amp;"*")&gt;1),IF(COUNTIFS(医生!$F$61,"*"&amp;"下午"&amp;"*")=1,COUNTIFS(医生!$F$61:$F$63,"*"&amp;LEFT(医生!$F$61,FIND("午",医生!$F$61)-3)&amp;"*")+COUNTIFS(医生!$F$66,"*"&amp;LEFT(医生!$F$61,FIND("午",医生!$F$61)-3)&amp;"*")+COUNTIFS(医生!$F$69,"*"&amp;LEFT(医生!$F$61,FIND("午",医生!$F$61)-3)&amp;"*",医生!$F$69,"&lt;&gt;*午*")+IF(COUNTIFS(医生!$F$69,"*"&amp;"午"&amp;"*"),IF(LEFT(医生!$F$69,FIND("+",医生!$F$69)-1)=LEFT(医生!$F$61,FIND("午",医生!$F$61)-3),1,0),0)+COUNTIFS(医生!$F$70,"*"&amp;LEFT(医生!$F$61,FIND("午",医生!$F$61)-3)&amp;"*")&gt;1))</v>
      </c>
      <c r="AS59" s="6" t="s">
        <v>175</v>
      </c>
      <c r="AT59" s="9" t="s">
        <v>176</v>
      </c>
      <c r="AU59" s="6" t="s">
        <v>177</v>
      </c>
      <c r="AV59" s="6" t="s">
        <v>239</v>
      </c>
      <c r="AW59" s="26">
        <v>62</v>
      </c>
      <c r="AX59" s="26">
        <v>61</v>
      </c>
      <c r="AY59" s="26">
        <v>63</v>
      </c>
      <c r="AZ59" s="26">
        <v>65</v>
      </c>
      <c r="BA59" s="26">
        <v>66</v>
      </c>
      <c r="BB59" s="26">
        <v>69</v>
      </c>
      <c r="BC59" s="26">
        <v>70</v>
      </c>
      <c r="BD59" s="6" t="s">
        <v>179</v>
      </c>
      <c r="BE59" s="6" t="s">
        <v>180</v>
      </c>
      <c r="BF59" s="6" t="s">
        <v>181</v>
      </c>
      <c r="BG59" s="9" t="s">
        <v>182</v>
      </c>
      <c r="BH59" s="9" t="s">
        <v>183</v>
      </c>
      <c r="BI59" s="9" t="s">
        <v>184</v>
      </c>
      <c r="BJ59" s="9" t="s">
        <v>185</v>
      </c>
      <c r="BK59" s="9" t="s">
        <v>186</v>
      </c>
      <c r="BL59" s="9" t="s">
        <v>187</v>
      </c>
      <c r="BM59" s="9" t="s">
        <v>188</v>
      </c>
      <c r="BN59" s="9" t="s">
        <v>189</v>
      </c>
      <c r="BO59" s="9" t="s">
        <v>190</v>
      </c>
      <c r="BP59" s="9" t="s">
        <v>191</v>
      </c>
      <c r="BQ59" s="9" t="s">
        <v>192</v>
      </c>
      <c r="BR59" s="9" t="s">
        <v>193</v>
      </c>
      <c r="BS59" s="9" t="s">
        <v>194</v>
      </c>
      <c r="BT59" s="9" t="s">
        <v>195</v>
      </c>
      <c r="BU59" s="9" t="s">
        <v>196</v>
      </c>
      <c r="BV59" s="9" t="s">
        <v>197</v>
      </c>
      <c r="BW59" s="9" t="s">
        <v>198</v>
      </c>
      <c r="BX59" s="9" t="s">
        <v>199</v>
      </c>
      <c r="BY59" s="29" t="str">
        <f t="shared" si="41"/>
        <v>OR(IF(COUNTIFS(医生!$F$62,"&lt;&gt;*午*",医生!$F$62,"&lt;&gt;")=1,COUNTIFS(医生!$F$61:$F$63,"*"&amp;医生!$F$62&amp;"*")+COUNTIFS(医生!$F$65:$F$66,"*"&amp;医生!$F$62&amp;"*")+COUNTIFS(医生!$F$69:$F$70,"*"&amp;医生!$F$62&amp;"*")&gt;1),IF(COUNTIFS(医生!$F$62,"*"&amp;"上午"&amp;"*")=1,COUNTIFS(医生!$F$61:$F$63,"*"&amp;LEFT(医生!$F$62,FIND("午",医生!$F$62)-3)&amp;"*")+COUNTIFS(医生!$F$65,"*"&amp;LEFT(医生!$F$62,FIND("午",医生!$F$62)-3)&amp;"*")+COUNTIFS(医生!$F$69,"*"&amp;LEFT(医生!$F$62,FIND("午",医生!$F$62)-3)&amp;"*")&gt;1),IF(COUNTIFS(医生!$F$62,"*"&amp;"上午"&amp;"*")=1,COUNTIFS(医生!$F$61:$F$63,"*"&amp;LEFT(医生!$F$62,FIND("午",医生!$F$62)-3)&amp;"*")+COUNTIFS(医生!$F$65,"*"&amp;LEFT(医生!$F$62,FIND("午",医生!$F$62)-3)&amp;"*")+COUNTIFS(医生!$F$69,"*"&amp;LEFT(医生!$F$62,FIND("午",医生!$F$62)-3)&amp;"*")&gt;1),IF(COUNTIFS(医生!$F$62,"*"&amp;"下午"&amp;"*")=1,COUNTIFS(医生!$F$61:$F$63,"*"&amp;LEFT(医生!$F$62,FIND("午",医生!$F$62)-3)&amp;"*")+COUNTIFS(医生!$F$66,"*"&amp;LEFT(医生!$F$62,FIND("午",医生!$F$62)-3)&amp;"*")+COUNTIFS(医生!$F$69,"*"&amp;LEFT(医生!$F$62,FIND("午",医生!$F$62)-3)&amp;"*",医生!$F$69,"&lt;&gt;*午*")+IF(COUNTIFS(医生!$F$69,"*"&amp;"午"&amp;"*"),IF(LEFT(医生!$F$69,FIND("+",医生!$F$69)-1)=LEFT(医生!$F$62,FIND("午",医生!$F$62)-3),1,0),0)+COUNTIFS(医生!$F$70,"*"&amp;LEFT(医生!$F$62,FIND("午",医生!$F$62)-3)&amp;"*")&gt;1))</v>
      </c>
      <c r="CB59" s="6" t="s">
        <v>175</v>
      </c>
      <c r="CC59" s="9" t="s">
        <v>176</v>
      </c>
      <c r="CD59" s="6" t="s">
        <v>177</v>
      </c>
      <c r="CE59" s="6" t="s">
        <v>239</v>
      </c>
      <c r="CF59" s="26">
        <v>63</v>
      </c>
      <c r="CG59" s="26">
        <v>61</v>
      </c>
      <c r="CH59" s="26">
        <v>63</v>
      </c>
      <c r="CI59" s="26">
        <v>65</v>
      </c>
      <c r="CJ59" s="26">
        <v>66</v>
      </c>
      <c r="CK59" s="26">
        <v>69</v>
      </c>
      <c r="CL59" s="26">
        <v>70</v>
      </c>
      <c r="CM59" s="6" t="s">
        <v>179</v>
      </c>
      <c r="CN59" s="6" t="s">
        <v>180</v>
      </c>
      <c r="CO59" s="6" t="s">
        <v>181</v>
      </c>
      <c r="CP59" s="9" t="s">
        <v>182</v>
      </c>
      <c r="CQ59" s="9" t="s">
        <v>183</v>
      </c>
      <c r="CR59" s="9" t="s">
        <v>184</v>
      </c>
      <c r="CS59" s="9" t="s">
        <v>185</v>
      </c>
      <c r="CT59" s="9" t="s">
        <v>186</v>
      </c>
      <c r="CU59" s="9" t="s">
        <v>187</v>
      </c>
      <c r="CV59" s="9" t="s">
        <v>188</v>
      </c>
      <c r="CW59" s="9" t="s">
        <v>189</v>
      </c>
      <c r="CX59" s="9" t="s">
        <v>190</v>
      </c>
      <c r="CY59" s="9" t="s">
        <v>191</v>
      </c>
      <c r="CZ59" s="9" t="s">
        <v>192</v>
      </c>
      <c r="DA59" s="9" t="s">
        <v>193</v>
      </c>
      <c r="DB59" s="9" t="s">
        <v>194</v>
      </c>
      <c r="DC59" s="9" t="s">
        <v>195</v>
      </c>
      <c r="DD59" s="9" t="s">
        <v>196</v>
      </c>
      <c r="DE59" s="9" t="s">
        <v>197</v>
      </c>
      <c r="DF59" s="9" t="s">
        <v>198</v>
      </c>
      <c r="DG59" s="9" t="s">
        <v>199</v>
      </c>
      <c r="DH59" s="30" t="str">
        <f t="shared" si="42"/>
        <v>OR(IF(COUNTIFS(医生!$F$63,"&lt;&gt;*午*",医生!$F$63,"&lt;&gt;")=1,COUNTIFS(医生!$F$61:$F$63,"*"&amp;医生!$F$63&amp;"*")+COUNTIFS(医生!$F$65:$F$66,"*"&amp;医生!$F$63&amp;"*")+COUNTIFS(医生!$F$69:$F$70,"*"&amp;医生!$F$63&amp;"*")&gt;1),IF(COUNTIFS(医生!$F$63,"*"&amp;"上午"&amp;"*")=1,COUNTIFS(医生!$F$61:$F$63,"*"&amp;LEFT(医生!$F$63,FIND("午",医生!$F$63)-3)&amp;"*")+COUNTIFS(医生!$F$65,"*"&amp;LEFT(医生!$F$63,FIND("午",医生!$F$63)-3)&amp;"*")+COUNTIFS(医生!$F$69,"*"&amp;LEFT(医生!$F$63,FIND("午",医生!$F$63)-3)&amp;"*")&gt;1),IF(COUNTIFS(医生!$F$63,"*"&amp;"上午"&amp;"*")=1,COUNTIFS(医生!$F$61:$F$63,"*"&amp;LEFT(医生!$F$63,FIND("午",医生!$F$63)-3)&amp;"*")+COUNTIFS(医生!$F$65,"*"&amp;LEFT(医生!$F$63,FIND("午",医生!$F$63)-3)&amp;"*")+COUNTIFS(医生!$F$69,"*"&amp;LEFT(医生!$F$63,FIND("午",医生!$F$63)-3)&amp;"*")&gt;1),IF(COUNTIFS(医生!$F$63,"*"&amp;"下午"&amp;"*")=1,COUNTIFS(医生!$F$61:$F$63,"*"&amp;LEFT(医生!$F$63,FIND("午",医生!$F$63)-3)&amp;"*")+COUNTIFS(医生!$F$66,"*"&amp;LEFT(医生!$F$63,FIND("午",医生!$F$63)-3)&amp;"*")+COUNTIFS(医生!$F$69,"*"&amp;LEFT(医生!$F$63,FIND("午",医生!$F$63)-3)&amp;"*",医生!$F$69,"&lt;&gt;*午*")+IF(COUNTIFS(医生!$F$69,"*"&amp;"午"&amp;"*"),IF(LEFT(医生!$F$69,FIND("+",医生!$F$69)-1)=LEFT(医生!$F$63,FIND("午",医生!$F$63)-3),1,0),0)+COUNTIFS(医生!$F$70,"*"&amp;LEFT(医生!$F$63,FIND("午",医生!$F$63)-3)&amp;"*")&gt;1))</v>
      </c>
      <c r="DK59" s="9" t="s">
        <v>200</v>
      </c>
      <c r="DL59" s="9" t="s">
        <v>201</v>
      </c>
      <c r="DM59" s="6" t="s">
        <v>177</v>
      </c>
      <c r="DN59" s="26" t="s">
        <v>239</v>
      </c>
      <c r="DO59" s="26">
        <v>64</v>
      </c>
      <c r="DP59" s="26">
        <v>70</v>
      </c>
      <c r="DQ59" s="6" t="s">
        <v>179</v>
      </c>
      <c r="DR59" s="6" t="s">
        <v>202</v>
      </c>
      <c r="DS59" s="32" t="str">
        <f t="shared" si="43"/>
        <v>COUNTIFS(医生!$F$70,医生!$F$64)&gt;0</v>
      </c>
      <c r="DX59" s="9"/>
      <c r="DY59" s="6" t="s">
        <v>130</v>
      </c>
      <c r="DZ59" s="9" t="s">
        <v>131</v>
      </c>
      <c r="EA59" s="9" t="s">
        <v>132</v>
      </c>
      <c r="EB59" s="9" t="s">
        <v>160</v>
      </c>
      <c r="EC59" s="9" t="s">
        <v>161</v>
      </c>
      <c r="ED59" s="9" t="s">
        <v>133</v>
      </c>
      <c r="EE59" s="9" t="s">
        <v>135</v>
      </c>
      <c r="EF59" s="9" t="s">
        <v>139</v>
      </c>
      <c r="EG59" s="9" t="s">
        <v>140</v>
      </c>
      <c r="EH59" s="9" t="s">
        <v>141</v>
      </c>
      <c r="EI59" s="9" t="s">
        <v>142</v>
      </c>
      <c r="EJ59" s="9" t="s">
        <v>143</v>
      </c>
      <c r="EK59" s="9" t="s">
        <v>144</v>
      </c>
      <c r="EL59" s="9"/>
      <c r="ES59" s="9" t="s">
        <v>176</v>
      </c>
      <c r="ET59" s="6" t="s">
        <v>177</v>
      </c>
      <c r="EU59" s="6" t="s">
        <v>239</v>
      </c>
      <c r="EV59" s="6">
        <v>61</v>
      </c>
      <c r="EW59" s="6">
        <v>63</v>
      </c>
      <c r="EX59" s="6">
        <v>66</v>
      </c>
      <c r="EY59" s="6">
        <v>69</v>
      </c>
      <c r="EZ59" s="6">
        <v>70</v>
      </c>
      <c r="FA59" s="6" t="s">
        <v>181</v>
      </c>
      <c r="FB59" s="9" t="s">
        <v>183</v>
      </c>
      <c r="FC59" s="9" t="s">
        <v>184</v>
      </c>
      <c r="FD59" s="9" t="s">
        <v>207</v>
      </c>
      <c r="FE59" s="9" t="s">
        <v>203</v>
      </c>
      <c r="FF59" s="9" t="s">
        <v>208</v>
      </c>
      <c r="FG59" s="9" t="s">
        <v>185</v>
      </c>
      <c r="FH59" s="9" t="s">
        <v>209</v>
      </c>
      <c r="FI59" s="9" t="s">
        <v>210</v>
      </c>
      <c r="FJ59" s="9" t="s">
        <v>190</v>
      </c>
      <c r="FK59" s="9" t="s">
        <v>192</v>
      </c>
      <c r="FL59" s="9" t="s">
        <v>211</v>
      </c>
      <c r="FM59" s="36" t="str">
        <f t="shared" si="44"/>
        <v>IF(COUNTIFS(医生!$F$66,"&lt;&gt;")=1,COUNTIFS(医生!$F$61:$F$63,"*"&amp;医生!$F$66&amp;"*",医生!$F$61:$F$63,"&lt;&gt;*上午*")+COUNTIFS(医生!$F$70,医生!$F$66)+COUNTIFS(医生!$F$69,"*"&amp;医生!$F$66&amp;"*",医生!$F$69,"&lt;&gt;*午*")+IF(COUNTIFS(医生!$F$69,"*"&amp;"午"&amp;"*"),COUNTIFS(医生!$F$66,"*"&amp;LEFT(医生!$F$69,FIND("+",医生!$F$69)-1)&amp;"*"))&gt;0)</v>
      </c>
      <c r="FQ59" s="13"/>
      <c r="FR59" s="37" t="s">
        <v>175</v>
      </c>
      <c r="FS59" s="22" t="s">
        <v>176</v>
      </c>
      <c r="FT59" s="38" t="s">
        <v>177</v>
      </c>
      <c r="FU59" s="26" t="s">
        <v>239</v>
      </c>
      <c r="FV59" s="38">
        <v>61</v>
      </c>
      <c r="FW59" s="38">
        <v>63</v>
      </c>
      <c r="FX59" s="38">
        <v>65</v>
      </c>
      <c r="FY59" s="38">
        <v>66</v>
      </c>
      <c r="FZ59" s="38">
        <v>69</v>
      </c>
      <c r="GA59" s="38" t="s">
        <v>179</v>
      </c>
      <c r="GB59" s="38" t="s">
        <v>180</v>
      </c>
      <c r="GC59" s="38" t="s">
        <v>181</v>
      </c>
      <c r="GD59" s="22" t="s">
        <v>213</v>
      </c>
      <c r="GE59" s="22" t="s">
        <v>214</v>
      </c>
      <c r="GF59" s="22" t="s">
        <v>208</v>
      </c>
      <c r="GG59" s="22" t="s">
        <v>215</v>
      </c>
      <c r="GH59" s="22" t="s">
        <v>216</v>
      </c>
      <c r="GI59" s="22" t="s">
        <v>217</v>
      </c>
      <c r="GJ59" s="22" t="s">
        <v>218</v>
      </c>
      <c r="GK59" s="22" t="s">
        <v>185</v>
      </c>
      <c r="GL59" s="22" t="s">
        <v>186</v>
      </c>
      <c r="GM59" s="22" t="s">
        <v>219</v>
      </c>
      <c r="GN59" s="22" t="s">
        <v>220</v>
      </c>
      <c r="GO59" s="22" t="s">
        <v>221</v>
      </c>
      <c r="GP59" s="22" t="s">
        <v>222</v>
      </c>
      <c r="GQ59" s="22" t="s">
        <v>223</v>
      </c>
      <c r="GR59" s="22" t="s">
        <v>188</v>
      </c>
      <c r="GS59" s="22" t="s">
        <v>190</v>
      </c>
      <c r="GT59" s="22" t="s">
        <v>191</v>
      </c>
      <c r="GU59" s="22" t="s">
        <v>192</v>
      </c>
      <c r="GV59" s="22" t="s">
        <v>191</v>
      </c>
      <c r="GW59" s="22" t="s">
        <v>224</v>
      </c>
      <c r="GX59" s="22" t="s">
        <v>225</v>
      </c>
      <c r="GY59" s="22" t="s">
        <v>226</v>
      </c>
      <c r="GZ59" s="39" t="str">
        <f t="shared" si="45"/>
        <v>OR(IF(COUNTIFS(医生!$F$69,"&lt;&gt;",医生!$F$69,"&lt;&gt;*+*")=1,COUNTIFS(医生!$F$61:$F$63,"*"&amp;医生!$F$69&amp;"*")+COUNTIFS(医生!$F$69,医生!$F$65,医生!$F$65,"&lt;&gt;")+COUNTIFS(医生!$F$69,医生!$F$66,医生!$F$66,"&lt;&gt;")&gt;0),IF(COUNTIFS(医生!$F$69,"*"&amp;"+"&amp;"*",医生!$F$69,"&lt;&gt;*午*")=1,COUNTIFS(医生!$F$61:$F$63,"*"&amp;LEFT(医生!$F$69,FIND("+",医生!$F$69)-1)&amp;"*")+COUNTIFS(医生!$F$61:$F$63,"*"&amp;MID(医生!$F$69,FIND("+",医生!$F$69)+1,3)&amp;"*")+COUNTIFS(医生!$F$65:$F$66,"*"&amp;LEFT(医生!$F$69,FIND("+",医生!$F$69)-1)&amp;"*")+COUNTIFS(医生!$F$65:$F$66,"*"&amp;MID(医生!$F$69,FIND("+",医生!$F$69)+1,3)&amp;"*")&gt;0),IF(COUNTIFS(医生!$F$69,"*"&amp;"上午"&amp;"*")=1,COUNTIFS(医生!$F$61:$F$63,"*"&amp;LEFT(医生!$F$69,FIND("+",医生!$F$69)-1)&amp;"*")+COUNTIFS(医生!$F$65:$F$66,"*"&amp;LEFT(医生!$F$69,FIND("+",医生!$F$69)-1)&amp;"*")&gt;0),IF(COUNTIFS(医生!$F$69,"*"&amp;"上午"&amp;"*")=1,COUNTIFS(医生!$F$61:$F$63,"&lt;&gt;*下午*",医生!$F$61:$F$63,"*"&amp;MID(LEFT(医生!$F$69,FIND("午",医生!$F$69)-3),FIND("+",医生!$F$69)+1,3)&amp;"*")+COUNTIFS(医生!$F$65,"*"&amp;MID(LEFT(医生!$F$69,FIND("午",医生!$F$69)-3),FIND("+",医生!$F$69)+1,3)&amp;"*")&gt;0))</v>
      </c>
      <c r="HE59" s="40" t="s">
        <v>175</v>
      </c>
      <c r="HF59" s="40" t="s">
        <v>179</v>
      </c>
      <c r="HG59" s="40" t="s">
        <v>180</v>
      </c>
      <c r="HH59" s="33" t="s">
        <v>176</v>
      </c>
      <c r="HI59" s="34" t="s">
        <v>177</v>
      </c>
      <c r="HJ59" s="26" t="s">
        <v>239</v>
      </c>
      <c r="HK59" s="42" t="s">
        <v>243</v>
      </c>
      <c r="HL59" s="34">
        <v>61</v>
      </c>
      <c r="HM59" s="34">
        <v>63</v>
      </c>
      <c r="HN59" s="34">
        <v>64</v>
      </c>
      <c r="HO59" s="34">
        <v>66</v>
      </c>
      <c r="HP59" s="34">
        <v>70</v>
      </c>
      <c r="HQ59" s="34"/>
      <c r="HR59" s="34"/>
      <c r="HS59" s="34">
        <v>65</v>
      </c>
      <c r="HT59" s="34">
        <v>69</v>
      </c>
      <c r="HU59" s="34" t="s">
        <v>181</v>
      </c>
      <c r="HV59" s="33" t="s">
        <v>184</v>
      </c>
      <c r="HW59" s="33" t="s">
        <v>203</v>
      </c>
      <c r="HX59" s="33" t="s">
        <v>186</v>
      </c>
      <c r="HY59" s="33" t="s">
        <v>214</v>
      </c>
      <c r="HZ59" s="33" t="s">
        <v>208</v>
      </c>
      <c r="IA59" s="33" t="s">
        <v>185</v>
      </c>
      <c r="IB59" s="33" t="s">
        <v>209</v>
      </c>
      <c r="IC59" s="33" t="s">
        <v>210</v>
      </c>
      <c r="ID59" s="33" t="s">
        <v>205</v>
      </c>
      <c r="IE59" s="33" t="s">
        <v>228</v>
      </c>
      <c r="IF59" s="9" t="str">
        <f t="shared" si="46"/>
        <v>OR(IF(COUNTIFS(医生!$F$70,"&lt;&gt;")=1,COUNTIFS(医生!$F$61:$F$63,"*"&amp;医生!$F$70&amp;"*",医生!$F$61:$F$63,"&lt;&gt;",医生!$F$61:$F$63,"&lt;&gt;*上午*")+COUNTIFS(医生!$F$64,医生!$F$70)+COUNTIFS(医生!$F$66,医生!$F$70)&gt;0),IF(COUNTIFS(医生!$F$70,"&lt;&gt;")=1,COUNTIFS(医生!$G$61:$G$63,"*"&amp;医生!$F$70&amp;"*")+COUNTIFS(医生!$G$65:$G$69,"*"&amp;医生!$F$70&amp;"*")&gt;0))</v>
      </c>
      <c r="IK59" s="9" t="s">
        <v>176</v>
      </c>
      <c r="IL59" s="6" t="s">
        <v>177</v>
      </c>
      <c r="IM59" s="6" t="s">
        <v>235</v>
      </c>
      <c r="IN59" s="6" t="s">
        <v>239</v>
      </c>
      <c r="IO59" s="6" t="s">
        <v>243</v>
      </c>
      <c r="IP59" s="6">
        <v>61</v>
      </c>
      <c r="IQ59" s="6">
        <v>63</v>
      </c>
      <c r="IR59" s="6">
        <v>65</v>
      </c>
      <c r="IS59" s="6">
        <v>69</v>
      </c>
      <c r="IT59" s="6">
        <v>70</v>
      </c>
      <c r="IU59" s="6"/>
      <c r="IV59" s="6"/>
      <c r="IW59" s="6"/>
      <c r="IX59" s="6"/>
      <c r="IY59" s="6" t="s">
        <v>181</v>
      </c>
      <c r="IZ59" s="9" t="s">
        <v>184</v>
      </c>
      <c r="JA59" s="9" t="s">
        <v>185</v>
      </c>
      <c r="JB59" s="9" t="s">
        <v>186</v>
      </c>
      <c r="JC59" s="9" t="s">
        <v>230</v>
      </c>
      <c r="JD59" s="47" t="str">
        <f t="shared" si="47"/>
        <v>IF(COUNTIFS(医生!$F$70,"&lt;&gt;")=1,COUNTIFS(医生!$G$61:$G$63,"*"&amp;医生!$F$70&amp;"*")+COUNTIFS(医生!$G$65:$G$69,"*"&amp;医生!$F$70&amp;"*")&lt;1)</v>
      </c>
      <c r="JG59" s="9" t="s">
        <v>176</v>
      </c>
      <c r="JH59" s="6" t="s">
        <v>177</v>
      </c>
      <c r="JI59" s="6" t="s">
        <v>235</v>
      </c>
      <c r="JJ59" s="6" t="s">
        <v>239</v>
      </c>
      <c r="JK59" s="6" t="s">
        <v>243</v>
      </c>
      <c r="JL59" s="6">
        <v>61</v>
      </c>
      <c r="JM59" s="6">
        <v>63</v>
      </c>
      <c r="JN59" s="6">
        <v>65</v>
      </c>
      <c r="JO59" s="6">
        <v>69</v>
      </c>
      <c r="JP59" s="6">
        <v>70</v>
      </c>
      <c r="JQ59" s="6"/>
      <c r="JR59" s="6"/>
      <c r="JS59" s="6"/>
      <c r="JT59" s="6"/>
      <c r="JU59" s="6" t="s">
        <v>181</v>
      </c>
      <c r="JV59" s="9" t="s">
        <v>184</v>
      </c>
      <c r="JW59" s="9" t="s">
        <v>185</v>
      </c>
      <c r="JX59" s="9" t="s">
        <v>186</v>
      </c>
      <c r="JY59" s="9" t="s">
        <v>230</v>
      </c>
      <c r="JZ59" s="47" t="str">
        <f t="shared" si="48"/>
        <v>IF(COUNTIFS(医生!$E$70,"&lt;&gt;")=1,COUNTIFS(医生!$F$61:$F$63,"*"&amp;医生!$E$70&amp;"*")+COUNTIFS(医生!$F$65:$F$69,"*"&amp;医生!$E$70&amp;"*")&lt;1)</v>
      </c>
    </row>
    <row r="60" spans="5:286" ht="142.5" x14ac:dyDescent="0.2">
      <c r="J60" s="6" t="s">
        <v>175</v>
      </c>
      <c r="K60" s="9" t="s">
        <v>176</v>
      </c>
      <c r="L60" s="6" t="s">
        <v>177</v>
      </c>
      <c r="M60" s="6" t="s">
        <v>243</v>
      </c>
      <c r="N60" s="26">
        <v>61</v>
      </c>
      <c r="O60" s="26">
        <v>61</v>
      </c>
      <c r="P60" s="26">
        <v>63</v>
      </c>
      <c r="Q60" s="26">
        <v>65</v>
      </c>
      <c r="R60" s="26">
        <v>66</v>
      </c>
      <c r="S60" s="26">
        <v>69</v>
      </c>
      <c r="T60" s="26">
        <v>70</v>
      </c>
      <c r="U60" s="6" t="s">
        <v>179</v>
      </c>
      <c r="V60" s="6" t="s">
        <v>180</v>
      </c>
      <c r="W60" s="6" t="s">
        <v>181</v>
      </c>
      <c r="X60" s="9" t="s">
        <v>182</v>
      </c>
      <c r="Y60" s="9" t="s">
        <v>183</v>
      </c>
      <c r="Z60" s="9" t="s">
        <v>184</v>
      </c>
      <c r="AA60" s="9" t="s">
        <v>185</v>
      </c>
      <c r="AB60" s="9" t="s">
        <v>186</v>
      </c>
      <c r="AC60" s="9" t="s">
        <v>187</v>
      </c>
      <c r="AD60" s="9" t="s">
        <v>188</v>
      </c>
      <c r="AE60" s="9" t="s">
        <v>189</v>
      </c>
      <c r="AF60" s="9" t="s">
        <v>190</v>
      </c>
      <c r="AG60" s="9" t="s">
        <v>191</v>
      </c>
      <c r="AH60" s="9" t="s">
        <v>192</v>
      </c>
      <c r="AI60" s="9" t="s">
        <v>193</v>
      </c>
      <c r="AJ60" s="9" t="s">
        <v>194</v>
      </c>
      <c r="AK60" s="9" t="s">
        <v>195</v>
      </c>
      <c r="AL60" s="9" t="s">
        <v>196</v>
      </c>
      <c r="AM60" s="9" t="s">
        <v>197</v>
      </c>
      <c r="AN60" s="9" t="s">
        <v>198</v>
      </c>
      <c r="AO60" s="9" t="s">
        <v>199</v>
      </c>
      <c r="AP60" s="19" t="str">
        <f t="shared" si="40"/>
        <v>OR(IF(COUNTIFS(医生!$G$61,"&lt;&gt;*午*",医生!$G$61,"&lt;&gt;")=1,COUNTIFS(医生!$G$61:$G$63,"*"&amp;医生!$G$61&amp;"*")+COUNTIFS(医生!$G$65:$G$66,"*"&amp;医生!$G$61&amp;"*")+COUNTIFS(医生!$G$69:$G$70,"*"&amp;医生!$G$61&amp;"*")&gt;1),IF(COUNTIFS(医生!$G$61,"*"&amp;"上午"&amp;"*")=1,COUNTIFS(医生!$G$61:$G$63,"*"&amp;LEFT(医生!$G$61,FIND("午",医生!$G$61)-3)&amp;"*")+COUNTIFS(医生!$G$65,"*"&amp;LEFT(医生!$G$61,FIND("午",医生!$G$61)-3)&amp;"*")+COUNTIFS(医生!$G$69,"*"&amp;LEFT(医生!$G$61,FIND("午",医生!$G$61)-3)&amp;"*")&gt;1),IF(COUNTIFS(医生!$G$61,"*"&amp;"上午"&amp;"*")=1,COUNTIFS(医生!$G$61:$G$63,"*"&amp;LEFT(医生!$G$61,FIND("午",医生!$G$61)-3)&amp;"*")+COUNTIFS(医生!$G$65,"*"&amp;LEFT(医生!$G$61,FIND("午",医生!$G$61)-3)&amp;"*")+COUNTIFS(医生!$G$69,"*"&amp;LEFT(医生!$G$61,FIND("午",医生!$G$61)-3)&amp;"*")&gt;1),IF(COUNTIFS(医生!$G$61,"*"&amp;"下午"&amp;"*")=1,COUNTIFS(医生!$G$61:$G$63,"*"&amp;LEFT(医生!$G$61,FIND("午",医生!$G$61)-3)&amp;"*")+COUNTIFS(医生!$G$66,"*"&amp;LEFT(医生!$G$61,FIND("午",医生!$G$61)-3)&amp;"*")+COUNTIFS(医生!$G$69,"*"&amp;LEFT(医生!$G$61,FIND("午",医生!$G$61)-3)&amp;"*",医生!$G$69,"&lt;&gt;*午*")+IF(COUNTIFS(医生!$G$69,"*"&amp;"午"&amp;"*"),IF(LEFT(医生!$G$69,FIND("+",医生!$G$69)-1)=LEFT(医生!$G$61,FIND("午",医生!$G$61)-3),1,0),0)+COUNTIFS(医生!$G$70,"*"&amp;LEFT(医生!$G$61,FIND("午",医生!$G$61)-3)&amp;"*")&gt;1))</v>
      </c>
      <c r="AS60" s="6" t="s">
        <v>175</v>
      </c>
      <c r="AT60" s="9" t="s">
        <v>176</v>
      </c>
      <c r="AU60" s="6" t="s">
        <v>177</v>
      </c>
      <c r="AV60" s="6" t="s">
        <v>243</v>
      </c>
      <c r="AW60" s="26">
        <v>62</v>
      </c>
      <c r="AX60" s="26">
        <v>61</v>
      </c>
      <c r="AY60" s="26">
        <v>63</v>
      </c>
      <c r="AZ60" s="26">
        <v>65</v>
      </c>
      <c r="BA60" s="26">
        <v>66</v>
      </c>
      <c r="BB60" s="26">
        <v>69</v>
      </c>
      <c r="BC60" s="26">
        <v>70</v>
      </c>
      <c r="BD60" s="6" t="s">
        <v>179</v>
      </c>
      <c r="BE60" s="6" t="s">
        <v>180</v>
      </c>
      <c r="BF60" s="6" t="s">
        <v>181</v>
      </c>
      <c r="BG60" s="9" t="s">
        <v>182</v>
      </c>
      <c r="BH60" s="9" t="s">
        <v>183</v>
      </c>
      <c r="BI60" s="9" t="s">
        <v>184</v>
      </c>
      <c r="BJ60" s="9" t="s">
        <v>185</v>
      </c>
      <c r="BK60" s="9" t="s">
        <v>186</v>
      </c>
      <c r="BL60" s="9" t="s">
        <v>187</v>
      </c>
      <c r="BM60" s="9" t="s">
        <v>188</v>
      </c>
      <c r="BN60" s="9" t="s">
        <v>189</v>
      </c>
      <c r="BO60" s="9" t="s">
        <v>190</v>
      </c>
      <c r="BP60" s="9" t="s">
        <v>191</v>
      </c>
      <c r="BQ60" s="9" t="s">
        <v>192</v>
      </c>
      <c r="BR60" s="9" t="s">
        <v>193</v>
      </c>
      <c r="BS60" s="9" t="s">
        <v>194</v>
      </c>
      <c r="BT60" s="9" t="s">
        <v>195</v>
      </c>
      <c r="BU60" s="9" t="s">
        <v>196</v>
      </c>
      <c r="BV60" s="9" t="s">
        <v>197</v>
      </c>
      <c r="BW60" s="9" t="s">
        <v>198</v>
      </c>
      <c r="BX60" s="9" t="s">
        <v>199</v>
      </c>
      <c r="BY60" s="29" t="str">
        <f t="shared" si="41"/>
        <v>OR(IF(COUNTIFS(医生!$G$62,"&lt;&gt;*午*",医生!$G$62,"&lt;&gt;")=1,COUNTIFS(医生!$G$61:$G$63,"*"&amp;医生!$G$62&amp;"*")+COUNTIFS(医生!$G$65:$G$66,"*"&amp;医生!$G$62&amp;"*")+COUNTIFS(医生!$G$69:$G$70,"*"&amp;医生!$G$62&amp;"*")&gt;1),IF(COUNTIFS(医生!$G$62,"*"&amp;"上午"&amp;"*")=1,COUNTIFS(医生!$G$61:$G$63,"*"&amp;LEFT(医生!$G$62,FIND("午",医生!$G$62)-3)&amp;"*")+COUNTIFS(医生!$G$65,"*"&amp;LEFT(医生!$G$62,FIND("午",医生!$G$62)-3)&amp;"*")+COUNTIFS(医生!$G$69,"*"&amp;LEFT(医生!$G$62,FIND("午",医生!$G$62)-3)&amp;"*")&gt;1),IF(COUNTIFS(医生!$G$62,"*"&amp;"上午"&amp;"*")=1,COUNTIFS(医生!$G$61:$G$63,"*"&amp;LEFT(医生!$G$62,FIND("午",医生!$G$62)-3)&amp;"*")+COUNTIFS(医生!$G$65,"*"&amp;LEFT(医生!$G$62,FIND("午",医生!$G$62)-3)&amp;"*")+COUNTIFS(医生!$G$69,"*"&amp;LEFT(医生!$G$62,FIND("午",医生!$G$62)-3)&amp;"*")&gt;1),IF(COUNTIFS(医生!$G$62,"*"&amp;"下午"&amp;"*")=1,COUNTIFS(医生!$G$61:$G$63,"*"&amp;LEFT(医生!$G$62,FIND("午",医生!$G$62)-3)&amp;"*")+COUNTIFS(医生!$G$66,"*"&amp;LEFT(医生!$G$62,FIND("午",医生!$G$62)-3)&amp;"*")+COUNTIFS(医生!$G$69,"*"&amp;LEFT(医生!$G$62,FIND("午",医生!$G$62)-3)&amp;"*",医生!$G$69,"&lt;&gt;*午*")+IF(COUNTIFS(医生!$G$69,"*"&amp;"午"&amp;"*"),IF(LEFT(医生!$G$69,FIND("+",医生!$G$69)-1)=LEFT(医生!$G$62,FIND("午",医生!$G$62)-3),1,0),0)+COUNTIFS(医生!$G$70,"*"&amp;LEFT(医生!$G$62,FIND("午",医生!$G$62)-3)&amp;"*")&gt;1))</v>
      </c>
      <c r="CB60" s="6" t="s">
        <v>175</v>
      </c>
      <c r="CC60" s="9" t="s">
        <v>176</v>
      </c>
      <c r="CD60" s="6" t="s">
        <v>177</v>
      </c>
      <c r="CE60" s="6" t="s">
        <v>243</v>
      </c>
      <c r="CF60" s="26">
        <v>63</v>
      </c>
      <c r="CG60" s="26">
        <v>61</v>
      </c>
      <c r="CH60" s="26">
        <v>63</v>
      </c>
      <c r="CI60" s="26">
        <v>65</v>
      </c>
      <c r="CJ60" s="26">
        <v>66</v>
      </c>
      <c r="CK60" s="26">
        <v>69</v>
      </c>
      <c r="CL60" s="26">
        <v>70</v>
      </c>
      <c r="CM60" s="6" t="s">
        <v>179</v>
      </c>
      <c r="CN60" s="6" t="s">
        <v>180</v>
      </c>
      <c r="CO60" s="6" t="s">
        <v>181</v>
      </c>
      <c r="CP60" s="9" t="s">
        <v>182</v>
      </c>
      <c r="CQ60" s="9" t="s">
        <v>183</v>
      </c>
      <c r="CR60" s="9" t="s">
        <v>184</v>
      </c>
      <c r="CS60" s="9" t="s">
        <v>185</v>
      </c>
      <c r="CT60" s="9" t="s">
        <v>186</v>
      </c>
      <c r="CU60" s="9" t="s">
        <v>187</v>
      </c>
      <c r="CV60" s="9" t="s">
        <v>188</v>
      </c>
      <c r="CW60" s="9" t="s">
        <v>189</v>
      </c>
      <c r="CX60" s="9" t="s">
        <v>190</v>
      </c>
      <c r="CY60" s="9" t="s">
        <v>191</v>
      </c>
      <c r="CZ60" s="9" t="s">
        <v>192</v>
      </c>
      <c r="DA60" s="9" t="s">
        <v>193</v>
      </c>
      <c r="DB60" s="9" t="s">
        <v>194</v>
      </c>
      <c r="DC60" s="9" t="s">
        <v>195</v>
      </c>
      <c r="DD60" s="9" t="s">
        <v>196</v>
      </c>
      <c r="DE60" s="9" t="s">
        <v>197</v>
      </c>
      <c r="DF60" s="9" t="s">
        <v>198</v>
      </c>
      <c r="DG60" s="9" t="s">
        <v>199</v>
      </c>
      <c r="DH60" s="30" t="str">
        <f t="shared" si="42"/>
        <v>OR(IF(COUNTIFS(医生!$G$63,"&lt;&gt;*午*",医生!$G$63,"&lt;&gt;")=1,COUNTIFS(医生!$G$61:$G$63,"*"&amp;医生!$G$63&amp;"*")+COUNTIFS(医生!$G$65:$G$66,"*"&amp;医生!$G$63&amp;"*")+COUNTIFS(医生!$G$69:$G$70,"*"&amp;医生!$G$63&amp;"*")&gt;1),IF(COUNTIFS(医生!$G$63,"*"&amp;"上午"&amp;"*")=1,COUNTIFS(医生!$G$61:$G$63,"*"&amp;LEFT(医生!$G$63,FIND("午",医生!$G$63)-3)&amp;"*")+COUNTIFS(医生!$G$65,"*"&amp;LEFT(医生!$G$63,FIND("午",医生!$G$63)-3)&amp;"*")+COUNTIFS(医生!$G$69,"*"&amp;LEFT(医生!$G$63,FIND("午",医生!$G$63)-3)&amp;"*")&gt;1),IF(COUNTIFS(医生!$G$63,"*"&amp;"上午"&amp;"*")=1,COUNTIFS(医生!$G$61:$G$63,"*"&amp;LEFT(医生!$G$63,FIND("午",医生!$G$63)-3)&amp;"*")+COUNTIFS(医生!$G$65,"*"&amp;LEFT(医生!$G$63,FIND("午",医生!$G$63)-3)&amp;"*")+COUNTIFS(医生!$G$69,"*"&amp;LEFT(医生!$G$63,FIND("午",医生!$G$63)-3)&amp;"*")&gt;1),IF(COUNTIFS(医生!$G$63,"*"&amp;"下午"&amp;"*")=1,COUNTIFS(医生!$G$61:$G$63,"*"&amp;LEFT(医生!$G$63,FIND("午",医生!$G$63)-3)&amp;"*")+COUNTIFS(医生!$G$66,"*"&amp;LEFT(医生!$G$63,FIND("午",医生!$G$63)-3)&amp;"*")+COUNTIFS(医生!$G$69,"*"&amp;LEFT(医生!$G$63,FIND("午",医生!$G$63)-3)&amp;"*",医生!$G$69,"&lt;&gt;*午*")+IF(COUNTIFS(医生!$G$69,"*"&amp;"午"&amp;"*"),IF(LEFT(医生!$G$69,FIND("+",医生!$G$69)-1)=LEFT(医生!$G$63,FIND("午",医生!$G$63)-3),1,0),0)+COUNTIFS(医生!$G$70,"*"&amp;LEFT(医生!$G$63,FIND("午",医生!$G$63)-3)&amp;"*")&gt;1))</v>
      </c>
      <c r="DK60" s="9" t="s">
        <v>200</v>
      </c>
      <c r="DL60" s="9" t="s">
        <v>201</v>
      </c>
      <c r="DM60" s="6" t="s">
        <v>177</v>
      </c>
      <c r="DN60" s="26" t="s">
        <v>243</v>
      </c>
      <c r="DO60" s="26">
        <v>64</v>
      </c>
      <c r="DP60" s="26">
        <v>70</v>
      </c>
      <c r="DQ60" s="6" t="s">
        <v>179</v>
      </c>
      <c r="DR60" s="6" t="s">
        <v>202</v>
      </c>
      <c r="DS60" s="32" t="str">
        <f t="shared" si="43"/>
        <v>COUNTIFS(医生!$G$70,医生!$G$64)&gt;0</v>
      </c>
      <c r="DX60" s="15" t="s">
        <v>10</v>
      </c>
      <c r="DY60" s="33" t="s">
        <v>176</v>
      </c>
      <c r="DZ60" s="34" t="s">
        <v>177</v>
      </c>
      <c r="EA60" s="34" t="s">
        <v>178</v>
      </c>
      <c r="EB60" s="34">
        <v>61</v>
      </c>
      <c r="EC60" s="34">
        <v>63</v>
      </c>
      <c r="ED60" s="34">
        <v>65</v>
      </c>
      <c r="EE60" s="34">
        <v>69</v>
      </c>
      <c r="EF60" s="34" t="s">
        <v>181</v>
      </c>
      <c r="EG60" s="33" t="s">
        <v>203</v>
      </c>
      <c r="EH60" s="33" t="s">
        <v>204</v>
      </c>
      <c r="EI60" s="33" t="s">
        <v>184</v>
      </c>
      <c r="EJ60" s="33" t="s">
        <v>185</v>
      </c>
      <c r="EK60" s="33" t="s">
        <v>205</v>
      </c>
      <c r="EL60" s="35" t="str">
        <f>DY60&amp;DZ60&amp;EA60&amp;DZ60&amp;ED60&amp;EI60&amp;DZ60&amp;EA60&amp;DZ60&amp;EB60&amp;EF60&amp;DZ60&amp;EA60&amp;DZ60&amp;EC60&amp;EJ60&amp;DZ60&amp;EA60&amp;DZ60&amp;ED60&amp;EG60&amp;DZ60&amp;EA60&amp;DZ60&amp;EB60&amp;EF60&amp;DZ60&amp;EA60&amp;DZ60&amp;EC60&amp;EH60&amp;DZ60&amp;EA60&amp;DZ60&amp;EE60&amp;EJ60&amp;DZ60&amp;EA60&amp;DZ60&amp;ED60&amp;EK60</f>
        <v>IF(COUNTIFS(医生!$C$65,"&lt;&gt;")=1,COUNTIFS(医生!$C$61:$C$63,"*"&amp;医生!$C$65&amp;"*",医生!$C$61:$C$63,"&lt;&gt;*下午*")+COUNTIFS(医生!$C$69,"*"&amp;医生!$C$65&amp;"*")&gt;0)</v>
      </c>
      <c r="ES60" s="9" t="s">
        <v>176</v>
      </c>
      <c r="ET60" s="6" t="s">
        <v>177</v>
      </c>
      <c r="EU60" s="6" t="s">
        <v>243</v>
      </c>
      <c r="EV60" s="6">
        <v>61</v>
      </c>
      <c r="EW60" s="6">
        <v>63</v>
      </c>
      <c r="EX60" s="6">
        <v>66</v>
      </c>
      <c r="EY60" s="6">
        <v>69</v>
      </c>
      <c r="EZ60" s="6">
        <v>70</v>
      </c>
      <c r="FA60" s="6" t="s">
        <v>181</v>
      </c>
      <c r="FB60" s="9" t="s">
        <v>183</v>
      </c>
      <c r="FC60" s="9" t="s">
        <v>184</v>
      </c>
      <c r="FD60" s="9" t="s">
        <v>207</v>
      </c>
      <c r="FE60" s="9" t="s">
        <v>203</v>
      </c>
      <c r="FF60" s="9" t="s">
        <v>208</v>
      </c>
      <c r="FG60" s="9" t="s">
        <v>185</v>
      </c>
      <c r="FH60" s="9" t="s">
        <v>209</v>
      </c>
      <c r="FI60" s="9" t="s">
        <v>210</v>
      </c>
      <c r="FJ60" s="9" t="s">
        <v>190</v>
      </c>
      <c r="FK60" s="9" t="s">
        <v>192</v>
      </c>
      <c r="FL60" s="9" t="s">
        <v>211</v>
      </c>
      <c r="FM60" s="36" t="str">
        <f t="shared" si="44"/>
        <v>IF(COUNTIFS(医生!$G$66,"&lt;&gt;")=1,COUNTIFS(医生!$G$61:$G$63,"*"&amp;医生!$G$66&amp;"*",医生!$G$61:$G$63,"&lt;&gt;*上午*")+COUNTIFS(医生!$G$70,医生!$G$66)+COUNTIFS(医生!$G$69,"*"&amp;医生!$G$66&amp;"*",医生!$G$69,"&lt;&gt;*午*")+IF(COUNTIFS(医生!$G$69,"*"&amp;"午"&amp;"*"),COUNTIFS(医生!$G$66,"*"&amp;LEFT(医生!$G$69,FIND("+",医生!$G$69)-1)&amp;"*"))&gt;0)</v>
      </c>
      <c r="FR60" s="37" t="s">
        <v>175</v>
      </c>
      <c r="FS60" s="22" t="s">
        <v>176</v>
      </c>
      <c r="FT60" s="38" t="s">
        <v>177</v>
      </c>
      <c r="FU60" s="26" t="s">
        <v>243</v>
      </c>
      <c r="FV60" s="38">
        <v>61</v>
      </c>
      <c r="FW60" s="38">
        <v>63</v>
      </c>
      <c r="FX60" s="38">
        <v>65</v>
      </c>
      <c r="FY60" s="38">
        <v>66</v>
      </c>
      <c r="FZ60" s="38">
        <v>69</v>
      </c>
      <c r="GA60" s="38" t="s">
        <v>179</v>
      </c>
      <c r="GB60" s="38" t="s">
        <v>180</v>
      </c>
      <c r="GC60" s="38" t="s">
        <v>181</v>
      </c>
      <c r="GD60" s="22" t="s">
        <v>213</v>
      </c>
      <c r="GE60" s="22" t="s">
        <v>214</v>
      </c>
      <c r="GF60" s="22" t="s">
        <v>208</v>
      </c>
      <c r="GG60" s="22" t="s">
        <v>215</v>
      </c>
      <c r="GH60" s="22" t="s">
        <v>216</v>
      </c>
      <c r="GI60" s="22" t="s">
        <v>217</v>
      </c>
      <c r="GJ60" s="22" t="s">
        <v>218</v>
      </c>
      <c r="GK60" s="22" t="s">
        <v>185</v>
      </c>
      <c r="GL60" s="22" t="s">
        <v>186</v>
      </c>
      <c r="GM60" s="22" t="s">
        <v>219</v>
      </c>
      <c r="GN60" s="22" t="s">
        <v>220</v>
      </c>
      <c r="GO60" s="22" t="s">
        <v>221</v>
      </c>
      <c r="GP60" s="22" t="s">
        <v>222</v>
      </c>
      <c r="GQ60" s="22" t="s">
        <v>223</v>
      </c>
      <c r="GR60" s="22" t="s">
        <v>188</v>
      </c>
      <c r="GS60" s="22" t="s">
        <v>190</v>
      </c>
      <c r="GT60" s="22" t="s">
        <v>191</v>
      </c>
      <c r="GU60" s="22" t="s">
        <v>192</v>
      </c>
      <c r="GV60" s="22" t="s">
        <v>191</v>
      </c>
      <c r="GW60" s="22" t="s">
        <v>224</v>
      </c>
      <c r="GX60" s="22" t="s">
        <v>225</v>
      </c>
      <c r="GY60" s="22" t="s">
        <v>226</v>
      </c>
      <c r="GZ60" s="39" t="str">
        <f t="shared" si="45"/>
        <v>OR(IF(COUNTIFS(医生!$G$69,"&lt;&gt;",医生!$G$69,"&lt;&gt;*+*")=1,COUNTIFS(医生!$G$61:$G$63,"*"&amp;医生!$G$69&amp;"*")+COUNTIFS(医生!$G$69,医生!$G$65,医生!$G$65,"&lt;&gt;")+COUNTIFS(医生!$G$69,医生!$G$66,医生!$G$66,"&lt;&gt;")&gt;0),IF(COUNTIFS(医生!$G$69,"*"&amp;"+"&amp;"*",医生!$G$69,"&lt;&gt;*午*")=1,COUNTIFS(医生!$G$61:$G$63,"*"&amp;LEFT(医生!$G$69,FIND("+",医生!$G$69)-1)&amp;"*")+COUNTIFS(医生!$G$61:$G$63,"*"&amp;MID(医生!$G$69,FIND("+",医生!$G$69)+1,3)&amp;"*")+COUNTIFS(医生!$G$65:$G$66,"*"&amp;LEFT(医生!$G$69,FIND("+",医生!$G$69)-1)&amp;"*")+COUNTIFS(医生!$G$65:$G$66,"*"&amp;MID(医生!$G$69,FIND("+",医生!$G$69)+1,3)&amp;"*")&gt;0),IF(COUNTIFS(医生!$G$69,"*"&amp;"上午"&amp;"*")=1,COUNTIFS(医生!$G$61:$G$63,"*"&amp;LEFT(医生!$G$69,FIND("+",医生!$G$69)-1)&amp;"*")+COUNTIFS(医生!$G$65:$G$66,"*"&amp;LEFT(医生!$G$69,FIND("+",医生!$G$69)-1)&amp;"*")&gt;0),IF(COUNTIFS(医生!$G$69,"*"&amp;"上午"&amp;"*")=1,COUNTIFS(医生!$G$61:$G$63,"&lt;&gt;*下午*",医生!$G$61:$G$63,"*"&amp;MID(LEFT(医生!$G$69,FIND("午",医生!$G$69)-3),FIND("+",医生!$G$69)+1,3)&amp;"*")+COUNTIFS(医生!$G$65,"*"&amp;MID(LEFT(医生!$G$69,FIND("午",医生!$G$69)-3),FIND("+",医生!$G$69)+1,3)&amp;"*")&gt;0))</v>
      </c>
      <c r="HE60" s="40" t="s">
        <v>175</v>
      </c>
      <c r="HF60" s="40" t="s">
        <v>179</v>
      </c>
      <c r="HG60" s="40" t="s">
        <v>180</v>
      </c>
      <c r="HH60" s="33" t="s">
        <v>176</v>
      </c>
      <c r="HI60" s="34" t="s">
        <v>177</v>
      </c>
      <c r="HJ60" s="26" t="s">
        <v>243</v>
      </c>
      <c r="HK60" s="42" t="s">
        <v>247</v>
      </c>
      <c r="HL60" s="34">
        <v>61</v>
      </c>
      <c r="HM60" s="34">
        <v>63</v>
      </c>
      <c r="HN60" s="34">
        <v>64</v>
      </c>
      <c r="HO60" s="34">
        <v>66</v>
      </c>
      <c r="HP60" s="34">
        <v>70</v>
      </c>
      <c r="HQ60" s="34"/>
      <c r="HR60" s="34"/>
      <c r="HS60" s="34">
        <v>65</v>
      </c>
      <c r="HT60" s="34">
        <v>69</v>
      </c>
      <c r="HU60" s="34" t="s">
        <v>181</v>
      </c>
      <c r="HV60" s="33" t="s">
        <v>184</v>
      </c>
      <c r="HW60" s="33" t="s">
        <v>203</v>
      </c>
      <c r="HX60" s="33" t="s">
        <v>186</v>
      </c>
      <c r="HY60" s="33" t="s">
        <v>214</v>
      </c>
      <c r="HZ60" s="33" t="s">
        <v>208</v>
      </c>
      <c r="IA60" s="33" t="s">
        <v>185</v>
      </c>
      <c r="IB60" s="33" t="s">
        <v>209</v>
      </c>
      <c r="IC60" s="33" t="s">
        <v>210</v>
      </c>
      <c r="ID60" s="33" t="s">
        <v>205</v>
      </c>
      <c r="IE60" s="33" t="s">
        <v>228</v>
      </c>
      <c r="IF60" s="9" t="str">
        <f t="shared" si="46"/>
        <v>OR(IF(COUNTIFS(医生!$G$70,"&lt;&gt;")=1,COUNTIFS(医生!$G$61:$G$63,"*"&amp;医生!$G$70&amp;"*",医生!$G$61:$G$63,"&lt;&gt;",医生!$G$61:$G$63,"&lt;&gt;*上午*")+COUNTIFS(医生!$G$64,医生!$G$70)+COUNTIFS(医生!$G$66,医生!$G$70)&gt;0),IF(COUNTIFS(医生!$G$70,"&lt;&gt;")=1,COUNTIFS(医生!$H$61:$H$63,"*"&amp;医生!$G$70&amp;"*")+COUNTIFS(医生!$H$65:$H$69,"*"&amp;医生!$G$70&amp;"*")&gt;0))</v>
      </c>
      <c r="IK60" s="9" t="s">
        <v>176</v>
      </c>
      <c r="IL60" s="6" t="s">
        <v>177</v>
      </c>
      <c r="IM60" s="6" t="s">
        <v>239</v>
      </c>
      <c r="IN60" s="6" t="s">
        <v>243</v>
      </c>
      <c r="IO60" s="6" t="s">
        <v>247</v>
      </c>
      <c r="IP60" s="6">
        <v>61</v>
      </c>
      <c r="IQ60" s="6">
        <v>63</v>
      </c>
      <c r="IR60" s="6">
        <v>65</v>
      </c>
      <c r="IS60" s="6">
        <v>69</v>
      </c>
      <c r="IT60" s="6">
        <v>70</v>
      </c>
      <c r="IU60" s="6"/>
      <c r="IV60" s="6"/>
      <c r="IW60" s="6"/>
      <c r="IX60" s="6"/>
      <c r="IY60" s="6" t="s">
        <v>181</v>
      </c>
      <c r="IZ60" s="9" t="s">
        <v>184</v>
      </c>
      <c r="JA60" s="9" t="s">
        <v>185</v>
      </c>
      <c r="JB60" s="9" t="s">
        <v>186</v>
      </c>
      <c r="JC60" s="9" t="s">
        <v>230</v>
      </c>
      <c r="JD60" s="47" t="str">
        <f t="shared" si="47"/>
        <v>IF(COUNTIFS(医生!$G$70,"&lt;&gt;")=1,COUNTIFS(医生!$H$61:$H$63,"*"&amp;医生!$G$70&amp;"*")+COUNTIFS(医生!$H$65:$H$69,"*"&amp;医生!$G$70&amp;"*")&lt;1)</v>
      </c>
      <c r="JG60" s="9" t="s">
        <v>176</v>
      </c>
      <c r="JH60" s="6" t="s">
        <v>177</v>
      </c>
      <c r="JI60" s="6" t="s">
        <v>239</v>
      </c>
      <c r="JJ60" s="6" t="s">
        <v>243</v>
      </c>
      <c r="JK60" s="6" t="s">
        <v>247</v>
      </c>
      <c r="JL60" s="6">
        <v>61</v>
      </c>
      <c r="JM60" s="6">
        <v>63</v>
      </c>
      <c r="JN60" s="6">
        <v>65</v>
      </c>
      <c r="JO60" s="6">
        <v>69</v>
      </c>
      <c r="JP60" s="6">
        <v>70</v>
      </c>
      <c r="JQ60" s="6"/>
      <c r="JR60" s="6"/>
      <c r="JS60" s="6"/>
      <c r="JT60" s="6"/>
      <c r="JU60" s="6" t="s">
        <v>181</v>
      </c>
      <c r="JV60" s="9" t="s">
        <v>184</v>
      </c>
      <c r="JW60" s="9" t="s">
        <v>185</v>
      </c>
      <c r="JX60" s="9" t="s">
        <v>186</v>
      </c>
      <c r="JY60" s="9" t="s">
        <v>230</v>
      </c>
      <c r="JZ60" s="47" t="str">
        <f t="shared" si="48"/>
        <v>IF(COUNTIFS(医生!$F$70,"&lt;&gt;")=1,COUNTIFS(医生!$G$61:$G$63,"*"&amp;医生!$F$70&amp;"*")+COUNTIFS(医生!$G$65:$G$69,"*"&amp;医生!$F$70&amp;"*")&lt;1)</v>
      </c>
    </row>
    <row r="61" spans="5:286" ht="142.5" x14ac:dyDescent="0.2">
      <c r="J61" s="6" t="s">
        <v>175</v>
      </c>
      <c r="K61" s="9" t="s">
        <v>176</v>
      </c>
      <c r="L61" s="6" t="s">
        <v>177</v>
      </c>
      <c r="M61" s="6" t="s">
        <v>247</v>
      </c>
      <c r="N61" s="26">
        <v>61</v>
      </c>
      <c r="O61" s="26">
        <v>61</v>
      </c>
      <c r="P61" s="26">
        <v>63</v>
      </c>
      <c r="Q61" s="26">
        <v>65</v>
      </c>
      <c r="R61" s="26">
        <v>66</v>
      </c>
      <c r="S61" s="26">
        <v>69</v>
      </c>
      <c r="T61" s="26">
        <v>70</v>
      </c>
      <c r="U61" s="6" t="s">
        <v>179</v>
      </c>
      <c r="V61" s="6" t="s">
        <v>180</v>
      </c>
      <c r="W61" s="6" t="s">
        <v>181</v>
      </c>
      <c r="X61" s="9" t="s">
        <v>182</v>
      </c>
      <c r="Y61" s="9" t="s">
        <v>183</v>
      </c>
      <c r="Z61" s="9" t="s">
        <v>184</v>
      </c>
      <c r="AA61" s="9" t="s">
        <v>185</v>
      </c>
      <c r="AB61" s="9" t="s">
        <v>186</v>
      </c>
      <c r="AC61" s="9" t="s">
        <v>187</v>
      </c>
      <c r="AD61" s="9" t="s">
        <v>188</v>
      </c>
      <c r="AE61" s="9" t="s">
        <v>189</v>
      </c>
      <c r="AF61" s="9" t="s">
        <v>190</v>
      </c>
      <c r="AG61" s="9" t="s">
        <v>191</v>
      </c>
      <c r="AH61" s="9" t="s">
        <v>192</v>
      </c>
      <c r="AI61" s="9" t="s">
        <v>193</v>
      </c>
      <c r="AJ61" s="9" t="s">
        <v>194</v>
      </c>
      <c r="AK61" s="9" t="s">
        <v>195</v>
      </c>
      <c r="AL61" s="9" t="s">
        <v>196</v>
      </c>
      <c r="AM61" s="9" t="s">
        <v>197</v>
      </c>
      <c r="AN61" s="9" t="s">
        <v>198</v>
      </c>
      <c r="AO61" s="9" t="s">
        <v>199</v>
      </c>
      <c r="AP61" s="19" t="str">
        <f t="shared" si="40"/>
        <v>OR(IF(COUNTIFS(医生!$H$61,"&lt;&gt;*午*",医生!$H$61,"&lt;&gt;")=1,COUNTIFS(医生!$H$61:$H$63,"*"&amp;医生!$H$61&amp;"*")+COUNTIFS(医生!$H$65:$H$66,"*"&amp;医生!$H$61&amp;"*")+COUNTIFS(医生!$H$69:$H$70,"*"&amp;医生!$H$61&amp;"*")&gt;1),IF(COUNTIFS(医生!$H$61,"*"&amp;"上午"&amp;"*")=1,COUNTIFS(医生!$H$61:$H$63,"*"&amp;LEFT(医生!$H$61,FIND("午",医生!$H$61)-3)&amp;"*")+COUNTIFS(医生!$H$65,"*"&amp;LEFT(医生!$H$61,FIND("午",医生!$H$61)-3)&amp;"*")+COUNTIFS(医生!$H$69,"*"&amp;LEFT(医生!$H$61,FIND("午",医生!$H$61)-3)&amp;"*")&gt;1),IF(COUNTIFS(医生!$H$61,"*"&amp;"上午"&amp;"*")=1,COUNTIFS(医生!$H$61:$H$63,"*"&amp;LEFT(医生!$H$61,FIND("午",医生!$H$61)-3)&amp;"*")+COUNTIFS(医生!$H$65,"*"&amp;LEFT(医生!$H$61,FIND("午",医生!$H$61)-3)&amp;"*")+COUNTIFS(医生!$H$69,"*"&amp;LEFT(医生!$H$61,FIND("午",医生!$H$61)-3)&amp;"*")&gt;1),IF(COUNTIFS(医生!$H$61,"*"&amp;"下午"&amp;"*")=1,COUNTIFS(医生!$H$61:$H$63,"*"&amp;LEFT(医生!$H$61,FIND("午",医生!$H$61)-3)&amp;"*")+COUNTIFS(医生!$H$66,"*"&amp;LEFT(医生!$H$61,FIND("午",医生!$H$61)-3)&amp;"*")+COUNTIFS(医生!$H$69,"*"&amp;LEFT(医生!$H$61,FIND("午",医生!$H$61)-3)&amp;"*",医生!$H$69,"&lt;&gt;*午*")+IF(COUNTIFS(医生!$H$69,"*"&amp;"午"&amp;"*"),IF(LEFT(医生!$H$69,FIND("+",医生!$H$69)-1)=LEFT(医生!$H$61,FIND("午",医生!$H$61)-3),1,0),0)+COUNTIFS(医生!$H$70,"*"&amp;LEFT(医生!$H$61,FIND("午",医生!$H$61)-3)&amp;"*")&gt;1))</v>
      </c>
      <c r="AS61" s="6" t="s">
        <v>175</v>
      </c>
      <c r="AT61" s="9" t="s">
        <v>176</v>
      </c>
      <c r="AU61" s="6" t="s">
        <v>177</v>
      </c>
      <c r="AV61" s="6" t="s">
        <v>247</v>
      </c>
      <c r="AW61" s="26">
        <v>62</v>
      </c>
      <c r="AX61" s="26">
        <v>61</v>
      </c>
      <c r="AY61" s="26">
        <v>63</v>
      </c>
      <c r="AZ61" s="26">
        <v>65</v>
      </c>
      <c r="BA61" s="26">
        <v>66</v>
      </c>
      <c r="BB61" s="26">
        <v>69</v>
      </c>
      <c r="BC61" s="26">
        <v>70</v>
      </c>
      <c r="BD61" s="6" t="s">
        <v>179</v>
      </c>
      <c r="BE61" s="6" t="s">
        <v>180</v>
      </c>
      <c r="BF61" s="6" t="s">
        <v>181</v>
      </c>
      <c r="BG61" s="9" t="s">
        <v>182</v>
      </c>
      <c r="BH61" s="9" t="s">
        <v>183</v>
      </c>
      <c r="BI61" s="9" t="s">
        <v>184</v>
      </c>
      <c r="BJ61" s="9" t="s">
        <v>185</v>
      </c>
      <c r="BK61" s="9" t="s">
        <v>186</v>
      </c>
      <c r="BL61" s="9" t="s">
        <v>187</v>
      </c>
      <c r="BM61" s="9" t="s">
        <v>188</v>
      </c>
      <c r="BN61" s="9" t="s">
        <v>189</v>
      </c>
      <c r="BO61" s="9" t="s">
        <v>190</v>
      </c>
      <c r="BP61" s="9" t="s">
        <v>191</v>
      </c>
      <c r="BQ61" s="9" t="s">
        <v>192</v>
      </c>
      <c r="BR61" s="9" t="s">
        <v>193</v>
      </c>
      <c r="BS61" s="9" t="s">
        <v>194</v>
      </c>
      <c r="BT61" s="9" t="s">
        <v>195</v>
      </c>
      <c r="BU61" s="9" t="s">
        <v>196</v>
      </c>
      <c r="BV61" s="9" t="s">
        <v>197</v>
      </c>
      <c r="BW61" s="9" t="s">
        <v>198</v>
      </c>
      <c r="BX61" s="9" t="s">
        <v>199</v>
      </c>
      <c r="BY61" s="29" t="str">
        <f t="shared" si="41"/>
        <v>OR(IF(COUNTIFS(医生!$H$62,"&lt;&gt;*午*",医生!$H$62,"&lt;&gt;")=1,COUNTIFS(医生!$H$61:$H$63,"*"&amp;医生!$H$62&amp;"*")+COUNTIFS(医生!$H$65:$H$66,"*"&amp;医生!$H$62&amp;"*")+COUNTIFS(医生!$H$69:$H$70,"*"&amp;医生!$H$62&amp;"*")&gt;1),IF(COUNTIFS(医生!$H$62,"*"&amp;"上午"&amp;"*")=1,COUNTIFS(医生!$H$61:$H$63,"*"&amp;LEFT(医生!$H$62,FIND("午",医生!$H$62)-3)&amp;"*")+COUNTIFS(医生!$H$65,"*"&amp;LEFT(医生!$H$62,FIND("午",医生!$H$62)-3)&amp;"*")+COUNTIFS(医生!$H$69,"*"&amp;LEFT(医生!$H$62,FIND("午",医生!$H$62)-3)&amp;"*")&gt;1),IF(COUNTIFS(医生!$H$62,"*"&amp;"上午"&amp;"*")=1,COUNTIFS(医生!$H$61:$H$63,"*"&amp;LEFT(医生!$H$62,FIND("午",医生!$H$62)-3)&amp;"*")+COUNTIFS(医生!$H$65,"*"&amp;LEFT(医生!$H$62,FIND("午",医生!$H$62)-3)&amp;"*")+COUNTIFS(医生!$H$69,"*"&amp;LEFT(医生!$H$62,FIND("午",医生!$H$62)-3)&amp;"*")&gt;1),IF(COUNTIFS(医生!$H$62,"*"&amp;"下午"&amp;"*")=1,COUNTIFS(医生!$H$61:$H$63,"*"&amp;LEFT(医生!$H$62,FIND("午",医生!$H$62)-3)&amp;"*")+COUNTIFS(医生!$H$66,"*"&amp;LEFT(医生!$H$62,FIND("午",医生!$H$62)-3)&amp;"*")+COUNTIFS(医生!$H$69,"*"&amp;LEFT(医生!$H$62,FIND("午",医生!$H$62)-3)&amp;"*",医生!$H$69,"&lt;&gt;*午*")+IF(COUNTIFS(医生!$H$69,"*"&amp;"午"&amp;"*"),IF(LEFT(医生!$H$69,FIND("+",医生!$H$69)-1)=LEFT(医生!$H$62,FIND("午",医生!$H$62)-3),1,0),0)+COUNTIFS(医生!$H$70,"*"&amp;LEFT(医生!$H$62,FIND("午",医生!$H$62)-3)&amp;"*")&gt;1))</v>
      </c>
      <c r="CB61" s="6" t="s">
        <v>175</v>
      </c>
      <c r="CC61" s="9" t="s">
        <v>176</v>
      </c>
      <c r="CD61" s="6" t="s">
        <v>177</v>
      </c>
      <c r="CE61" s="6" t="s">
        <v>247</v>
      </c>
      <c r="CF61" s="26">
        <v>63</v>
      </c>
      <c r="CG61" s="26">
        <v>61</v>
      </c>
      <c r="CH61" s="26">
        <v>63</v>
      </c>
      <c r="CI61" s="26">
        <v>65</v>
      </c>
      <c r="CJ61" s="26">
        <v>66</v>
      </c>
      <c r="CK61" s="26">
        <v>69</v>
      </c>
      <c r="CL61" s="26">
        <v>70</v>
      </c>
      <c r="CM61" s="6" t="s">
        <v>179</v>
      </c>
      <c r="CN61" s="6" t="s">
        <v>180</v>
      </c>
      <c r="CO61" s="6" t="s">
        <v>181</v>
      </c>
      <c r="CP61" s="9" t="s">
        <v>182</v>
      </c>
      <c r="CQ61" s="9" t="s">
        <v>183</v>
      </c>
      <c r="CR61" s="9" t="s">
        <v>184</v>
      </c>
      <c r="CS61" s="9" t="s">
        <v>185</v>
      </c>
      <c r="CT61" s="9" t="s">
        <v>186</v>
      </c>
      <c r="CU61" s="9" t="s">
        <v>187</v>
      </c>
      <c r="CV61" s="9" t="s">
        <v>188</v>
      </c>
      <c r="CW61" s="9" t="s">
        <v>189</v>
      </c>
      <c r="CX61" s="9" t="s">
        <v>190</v>
      </c>
      <c r="CY61" s="9" t="s">
        <v>191</v>
      </c>
      <c r="CZ61" s="9" t="s">
        <v>192</v>
      </c>
      <c r="DA61" s="9" t="s">
        <v>193</v>
      </c>
      <c r="DB61" s="9" t="s">
        <v>194</v>
      </c>
      <c r="DC61" s="9" t="s">
        <v>195</v>
      </c>
      <c r="DD61" s="9" t="s">
        <v>196</v>
      </c>
      <c r="DE61" s="9" t="s">
        <v>197</v>
      </c>
      <c r="DF61" s="9" t="s">
        <v>198</v>
      </c>
      <c r="DG61" s="9" t="s">
        <v>199</v>
      </c>
      <c r="DH61" s="30" t="str">
        <f t="shared" si="42"/>
        <v>OR(IF(COUNTIFS(医生!$H$63,"&lt;&gt;*午*",医生!$H$63,"&lt;&gt;")=1,COUNTIFS(医生!$H$61:$H$63,"*"&amp;医生!$H$63&amp;"*")+COUNTIFS(医生!$H$65:$H$66,"*"&amp;医生!$H$63&amp;"*")+COUNTIFS(医生!$H$69:$H$70,"*"&amp;医生!$H$63&amp;"*")&gt;1),IF(COUNTIFS(医生!$H$63,"*"&amp;"上午"&amp;"*")=1,COUNTIFS(医生!$H$61:$H$63,"*"&amp;LEFT(医生!$H$63,FIND("午",医生!$H$63)-3)&amp;"*")+COUNTIFS(医生!$H$65,"*"&amp;LEFT(医生!$H$63,FIND("午",医生!$H$63)-3)&amp;"*")+COUNTIFS(医生!$H$69,"*"&amp;LEFT(医生!$H$63,FIND("午",医生!$H$63)-3)&amp;"*")&gt;1),IF(COUNTIFS(医生!$H$63,"*"&amp;"上午"&amp;"*")=1,COUNTIFS(医生!$H$61:$H$63,"*"&amp;LEFT(医生!$H$63,FIND("午",医生!$H$63)-3)&amp;"*")+COUNTIFS(医生!$H$65,"*"&amp;LEFT(医生!$H$63,FIND("午",医生!$H$63)-3)&amp;"*")+COUNTIFS(医生!$H$69,"*"&amp;LEFT(医生!$H$63,FIND("午",医生!$H$63)-3)&amp;"*")&gt;1),IF(COUNTIFS(医生!$H$63,"*"&amp;"下午"&amp;"*")=1,COUNTIFS(医生!$H$61:$H$63,"*"&amp;LEFT(医生!$H$63,FIND("午",医生!$H$63)-3)&amp;"*")+COUNTIFS(医生!$H$66,"*"&amp;LEFT(医生!$H$63,FIND("午",医生!$H$63)-3)&amp;"*")+COUNTIFS(医生!$H$69,"*"&amp;LEFT(医生!$H$63,FIND("午",医生!$H$63)-3)&amp;"*",医生!$H$69,"&lt;&gt;*午*")+IF(COUNTIFS(医生!$H$69,"*"&amp;"午"&amp;"*"),IF(LEFT(医生!$H$69,FIND("+",医生!$H$69)-1)=LEFT(医生!$H$63,FIND("午",医生!$H$63)-3),1,0),0)+COUNTIFS(医生!$H$70,"*"&amp;LEFT(医生!$H$63,FIND("午",医生!$H$63)-3)&amp;"*")&gt;1))</v>
      </c>
      <c r="DK61" s="9" t="s">
        <v>200</v>
      </c>
      <c r="DL61" s="9" t="s">
        <v>201</v>
      </c>
      <c r="DM61" s="6" t="s">
        <v>177</v>
      </c>
      <c r="DN61" s="26" t="s">
        <v>247</v>
      </c>
      <c r="DO61" s="26">
        <v>64</v>
      </c>
      <c r="DP61" s="26">
        <v>70</v>
      </c>
      <c r="DQ61" s="6" t="s">
        <v>179</v>
      </c>
      <c r="DR61" s="6" t="s">
        <v>202</v>
      </c>
      <c r="DS61" s="32" t="str">
        <f t="shared" si="43"/>
        <v>COUNTIFS(医生!$H$70,医生!$H$64)&gt;0</v>
      </c>
      <c r="DX61" s="4">
        <v>5</v>
      </c>
      <c r="DY61" s="33" t="s">
        <v>176</v>
      </c>
      <c r="DZ61" s="34" t="s">
        <v>177</v>
      </c>
      <c r="EA61" s="26" t="s">
        <v>227</v>
      </c>
      <c r="EB61" s="34">
        <v>61</v>
      </c>
      <c r="EC61" s="34">
        <v>63</v>
      </c>
      <c r="ED61" s="34">
        <v>65</v>
      </c>
      <c r="EE61" s="34">
        <v>69</v>
      </c>
      <c r="EF61" s="34" t="s">
        <v>181</v>
      </c>
      <c r="EG61" s="33" t="s">
        <v>203</v>
      </c>
      <c r="EH61" s="33" t="s">
        <v>204</v>
      </c>
      <c r="EI61" s="33" t="s">
        <v>184</v>
      </c>
      <c r="EJ61" s="33" t="s">
        <v>185</v>
      </c>
      <c r="EK61" s="33" t="s">
        <v>205</v>
      </c>
      <c r="EL61" s="35" t="str">
        <f t="shared" ref="EL61:EL66" si="49">DY61&amp;DZ61&amp;EA61&amp;DZ61&amp;ED61&amp;EI61&amp;DZ61&amp;EA61&amp;DZ61&amp;EB61&amp;EF61&amp;DZ61&amp;EA61&amp;DZ61&amp;EC61&amp;EJ61&amp;DZ61&amp;EA61&amp;DZ61&amp;ED61&amp;EG61&amp;DZ61&amp;EA61&amp;DZ61&amp;EB61&amp;EF61&amp;DZ61&amp;EA61&amp;DZ61&amp;EC61&amp;EH61&amp;DZ61&amp;EA61&amp;DZ61&amp;EE61&amp;EJ61&amp;DZ61&amp;EA61&amp;DZ61&amp;ED61&amp;EK61</f>
        <v>IF(COUNTIFS(医生!$D$65,"&lt;&gt;")=1,COUNTIFS(医生!$D$61:$D$63,"*"&amp;医生!$D$65&amp;"*",医生!$D$61:$D$63,"&lt;&gt;*下午*")+COUNTIFS(医生!$D$69,"*"&amp;医生!$D$65&amp;"*")&gt;0)</v>
      </c>
      <c r="ES61" s="9" t="s">
        <v>176</v>
      </c>
      <c r="ET61" s="6" t="s">
        <v>177</v>
      </c>
      <c r="EU61" s="6" t="s">
        <v>247</v>
      </c>
      <c r="EV61" s="6">
        <v>61</v>
      </c>
      <c r="EW61" s="6">
        <v>63</v>
      </c>
      <c r="EX61" s="6">
        <v>66</v>
      </c>
      <c r="EY61" s="6">
        <v>69</v>
      </c>
      <c r="EZ61" s="6">
        <v>70</v>
      </c>
      <c r="FA61" s="6" t="s">
        <v>181</v>
      </c>
      <c r="FB61" s="9" t="s">
        <v>183</v>
      </c>
      <c r="FC61" s="9" t="s">
        <v>184</v>
      </c>
      <c r="FD61" s="9" t="s">
        <v>207</v>
      </c>
      <c r="FE61" s="9" t="s">
        <v>203</v>
      </c>
      <c r="FF61" s="9" t="s">
        <v>208</v>
      </c>
      <c r="FG61" s="9" t="s">
        <v>185</v>
      </c>
      <c r="FH61" s="9" t="s">
        <v>209</v>
      </c>
      <c r="FI61" s="9" t="s">
        <v>210</v>
      </c>
      <c r="FJ61" s="9" t="s">
        <v>190</v>
      </c>
      <c r="FK61" s="9" t="s">
        <v>192</v>
      </c>
      <c r="FL61" s="9" t="s">
        <v>211</v>
      </c>
      <c r="FM61" s="36" t="str">
        <f t="shared" si="44"/>
        <v>IF(COUNTIFS(医生!$H$66,"&lt;&gt;")=1,COUNTIFS(医生!$H$61:$H$63,"*"&amp;医生!$H$66&amp;"*",医生!$H$61:$H$63,"&lt;&gt;*上午*")+COUNTIFS(医生!$H$70,医生!$H$66)+COUNTIFS(医生!$H$69,"*"&amp;医生!$H$66&amp;"*",医生!$H$69,"&lt;&gt;*午*")+IF(COUNTIFS(医生!$H$69,"*"&amp;"午"&amp;"*"),COUNTIFS(医生!$H$66,"*"&amp;LEFT(医生!$H$69,FIND("+",医生!$H$69)-1)&amp;"*"))&gt;0)</v>
      </c>
      <c r="FR61" s="37" t="s">
        <v>175</v>
      </c>
      <c r="FS61" s="22" t="s">
        <v>176</v>
      </c>
      <c r="FT61" s="38" t="s">
        <v>177</v>
      </c>
      <c r="FU61" s="26" t="s">
        <v>247</v>
      </c>
      <c r="FV61" s="38">
        <v>61</v>
      </c>
      <c r="FW61" s="38">
        <v>63</v>
      </c>
      <c r="FX61" s="38">
        <v>65</v>
      </c>
      <c r="FY61" s="38">
        <v>66</v>
      </c>
      <c r="FZ61" s="38">
        <v>69</v>
      </c>
      <c r="GA61" s="38" t="s">
        <v>179</v>
      </c>
      <c r="GB61" s="38" t="s">
        <v>180</v>
      </c>
      <c r="GC61" s="38" t="s">
        <v>181</v>
      </c>
      <c r="GD61" s="22" t="s">
        <v>213</v>
      </c>
      <c r="GE61" s="22" t="s">
        <v>214</v>
      </c>
      <c r="GF61" s="22" t="s">
        <v>208</v>
      </c>
      <c r="GG61" s="22" t="s">
        <v>215</v>
      </c>
      <c r="GH61" s="22" t="s">
        <v>216</v>
      </c>
      <c r="GI61" s="22" t="s">
        <v>217</v>
      </c>
      <c r="GJ61" s="22" t="s">
        <v>218</v>
      </c>
      <c r="GK61" s="22" t="s">
        <v>185</v>
      </c>
      <c r="GL61" s="22" t="s">
        <v>186</v>
      </c>
      <c r="GM61" s="22" t="s">
        <v>219</v>
      </c>
      <c r="GN61" s="22" t="s">
        <v>220</v>
      </c>
      <c r="GO61" s="22" t="s">
        <v>221</v>
      </c>
      <c r="GP61" s="22" t="s">
        <v>222</v>
      </c>
      <c r="GQ61" s="22" t="s">
        <v>223</v>
      </c>
      <c r="GR61" s="22" t="s">
        <v>188</v>
      </c>
      <c r="GS61" s="22" t="s">
        <v>190</v>
      </c>
      <c r="GT61" s="22" t="s">
        <v>191</v>
      </c>
      <c r="GU61" s="22" t="s">
        <v>192</v>
      </c>
      <c r="GV61" s="22" t="s">
        <v>191</v>
      </c>
      <c r="GW61" s="22" t="s">
        <v>224</v>
      </c>
      <c r="GX61" s="22" t="s">
        <v>225</v>
      </c>
      <c r="GY61" s="22" t="s">
        <v>226</v>
      </c>
      <c r="GZ61" s="39" t="str">
        <f t="shared" si="45"/>
        <v>OR(IF(COUNTIFS(医生!$H$69,"&lt;&gt;",医生!$H$69,"&lt;&gt;*+*")=1,COUNTIFS(医生!$H$61:$H$63,"*"&amp;医生!$H$69&amp;"*")+COUNTIFS(医生!$H$69,医生!$H$65,医生!$H$65,"&lt;&gt;")+COUNTIFS(医生!$H$69,医生!$H$66,医生!$H$66,"&lt;&gt;")&gt;0),IF(COUNTIFS(医生!$H$69,"*"&amp;"+"&amp;"*",医生!$H$69,"&lt;&gt;*午*")=1,COUNTIFS(医生!$H$61:$H$63,"*"&amp;LEFT(医生!$H$69,FIND("+",医生!$H$69)-1)&amp;"*")+COUNTIFS(医生!$H$61:$H$63,"*"&amp;MID(医生!$H$69,FIND("+",医生!$H$69)+1,3)&amp;"*")+COUNTIFS(医生!$H$65:$H$66,"*"&amp;LEFT(医生!$H$69,FIND("+",医生!$H$69)-1)&amp;"*")+COUNTIFS(医生!$H$65:$H$66,"*"&amp;MID(医生!$H$69,FIND("+",医生!$H$69)+1,3)&amp;"*")&gt;0),IF(COUNTIFS(医生!$H$69,"*"&amp;"上午"&amp;"*")=1,COUNTIFS(医生!$H$61:$H$63,"*"&amp;LEFT(医生!$H$69,FIND("+",医生!$H$69)-1)&amp;"*")+COUNTIFS(医生!$H$65:$H$66,"*"&amp;LEFT(医生!$H$69,FIND("+",医生!$H$69)-1)&amp;"*")&gt;0),IF(COUNTIFS(医生!$H$69,"*"&amp;"上午"&amp;"*")=1,COUNTIFS(医生!$H$61:$H$63,"&lt;&gt;*下午*",医生!$H$61:$H$63,"*"&amp;MID(LEFT(医生!$H$69,FIND("午",医生!$H$69)-3),FIND("+",医生!$H$69)+1,3)&amp;"*")+COUNTIFS(医生!$H$65,"*"&amp;MID(LEFT(医生!$H$69,FIND("午",医生!$H$69)-3),FIND("+",医生!$H$69)+1,3)&amp;"*")&gt;0))</v>
      </c>
      <c r="HE61" s="40" t="s">
        <v>175</v>
      </c>
      <c r="HF61" s="40" t="s">
        <v>179</v>
      </c>
      <c r="HG61" s="40" t="s">
        <v>180</v>
      </c>
      <c r="HH61" s="33" t="s">
        <v>176</v>
      </c>
      <c r="HI61" s="34" t="s">
        <v>177</v>
      </c>
      <c r="HJ61" s="26" t="s">
        <v>247</v>
      </c>
      <c r="HK61" s="42" t="s">
        <v>231</v>
      </c>
      <c r="HL61" s="34">
        <v>61</v>
      </c>
      <c r="HM61" s="34">
        <v>63</v>
      </c>
      <c r="HN61" s="34">
        <v>64</v>
      </c>
      <c r="HO61" s="34">
        <v>66</v>
      </c>
      <c r="HP61" s="34">
        <v>70</v>
      </c>
      <c r="HQ61" s="34"/>
      <c r="HR61" s="34"/>
      <c r="HS61" s="34">
        <v>65</v>
      </c>
      <c r="HT61" s="34">
        <v>69</v>
      </c>
      <c r="HU61" s="34" t="s">
        <v>181</v>
      </c>
      <c r="HV61" s="33" t="s">
        <v>184</v>
      </c>
      <c r="HW61" s="33" t="s">
        <v>203</v>
      </c>
      <c r="HX61" s="33" t="s">
        <v>186</v>
      </c>
      <c r="HY61" s="33" t="s">
        <v>214</v>
      </c>
      <c r="HZ61" s="33" t="s">
        <v>208</v>
      </c>
      <c r="IA61" s="33" t="s">
        <v>185</v>
      </c>
      <c r="IB61" s="33" t="s">
        <v>209</v>
      </c>
      <c r="IC61" s="33" t="s">
        <v>210</v>
      </c>
      <c r="ID61" s="33" t="s">
        <v>205</v>
      </c>
      <c r="IE61" s="33" t="s">
        <v>228</v>
      </c>
      <c r="IF61" s="9" t="str">
        <f t="shared" si="46"/>
        <v>OR(IF(COUNTIFS(医生!$H$70,"&lt;&gt;")=1,COUNTIFS(医生!$H$61:$H$63,"*"&amp;医生!$H$70&amp;"*",医生!$H$61:$H$63,"&lt;&gt;",医生!$H$61:$H$63,"&lt;&gt;*上午*")+COUNTIFS(医生!$H$64,医生!$H$70)+COUNTIFS(医生!$H$66,医生!$H$70)&gt;0),IF(COUNTIFS(医生!$H$70,"&lt;&gt;")=1,COUNTIFS(医生!$I$61:$I$63,"*"&amp;医生!$H$70&amp;"*")+COUNTIFS(医生!$I$65:$I$69,"*"&amp;医生!$H$70&amp;"*")&gt;0))</v>
      </c>
      <c r="IK61" s="9" t="s">
        <v>176</v>
      </c>
      <c r="IL61" s="6" t="s">
        <v>177</v>
      </c>
      <c r="IM61" s="6" t="s">
        <v>243</v>
      </c>
      <c r="IN61" s="6" t="s">
        <v>247</v>
      </c>
      <c r="IO61" s="6" t="s">
        <v>231</v>
      </c>
      <c r="IP61" s="6">
        <v>61</v>
      </c>
      <c r="IQ61" s="6">
        <v>63</v>
      </c>
      <c r="IR61" s="6">
        <v>65</v>
      </c>
      <c r="IS61" s="6">
        <v>69</v>
      </c>
      <c r="IT61" s="6">
        <v>70</v>
      </c>
      <c r="IU61" s="6"/>
      <c r="IV61" s="6"/>
      <c r="IW61" s="6"/>
      <c r="IX61" s="6"/>
      <c r="IY61" s="6" t="s">
        <v>181</v>
      </c>
      <c r="IZ61" s="9" t="s">
        <v>184</v>
      </c>
      <c r="JA61" s="9" t="s">
        <v>185</v>
      </c>
      <c r="JB61" s="9" t="s">
        <v>186</v>
      </c>
      <c r="JC61" s="9" t="s">
        <v>230</v>
      </c>
      <c r="JD61" s="47" t="str">
        <f t="shared" si="47"/>
        <v>IF(COUNTIFS(医生!$H$70,"&lt;&gt;")=1,COUNTIFS(医生!$I$61:$I$63,"*"&amp;医生!$H$70&amp;"*")+COUNTIFS(医生!$I$65:$I$69,"*"&amp;医生!$H$70&amp;"*")&lt;1)</v>
      </c>
      <c r="JG61" s="9" t="s">
        <v>176</v>
      </c>
      <c r="JH61" s="6" t="s">
        <v>177</v>
      </c>
      <c r="JI61" s="6" t="s">
        <v>243</v>
      </c>
      <c r="JJ61" s="6" t="s">
        <v>247</v>
      </c>
      <c r="JK61" s="6" t="s">
        <v>231</v>
      </c>
      <c r="JL61" s="6">
        <v>61</v>
      </c>
      <c r="JM61" s="6">
        <v>63</v>
      </c>
      <c r="JN61" s="6">
        <v>65</v>
      </c>
      <c r="JO61" s="6">
        <v>69</v>
      </c>
      <c r="JP61" s="6">
        <v>70</v>
      </c>
      <c r="JQ61" s="6"/>
      <c r="JR61" s="6"/>
      <c r="JS61" s="6"/>
      <c r="JT61" s="6"/>
      <c r="JU61" s="6" t="s">
        <v>181</v>
      </c>
      <c r="JV61" s="9" t="s">
        <v>184</v>
      </c>
      <c r="JW61" s="9" t="s">
        <v>185</v>
      </c>
      <c r="JX61" s="9" t="s">
        <v>186</v>
      </c>
      <c r="JY61" s="9" t="s">
        <v>230</v>
      </c>
      <c r="JZ61" s="47" t="str">
        <f t="shared" si="48"/>
        <v>IF(COUNTIFS(医生!$G$70,"&lt;&gt;")=1,COUNTIFS(医生!$H$61:$H$63,"*"&amp;医生!$G$70&amp;"*")+COUNTIFS(医生!$H$65:$H$69,"*"&amp;医生!$G$70&amp;"*")&lt;1)</v>
      </c>
    </row>
    <row r="62" spans="5:286" ht="142.5" x14ac:dyDescent="0.2">
      <c r="J62" s="6" t="s">
        <v>175</v>
      </c>
      <c r="K62" s="9" t="s">
        <v>176</v>
      </c>
      <c r="L62" s="6" t="s">
        <v>177</v>
      </c>
      <c r="M62" s="6" t="s">
        <v>231</v>
      </c>
      <c r="N62" s="26">
        <v>61</v>
      </c>
      <c r="O62" s="26">
        <v>61</v>
      </c>
      <c r="P62" s="26">
        <v>63</v>
      </c>
      <c r="Q62" s="26">
        <v>65</v>
      </c>
      <c r="R62" s="26">
        <v>66</v>
      </c>
      <c r="S62" s="26">
        <v>69</v>
      </c>
      <c r="T62" s="26">
        <v>70</v>
      </c>
      <c r="U62" s="6" t="s">
        <v>179</v>
      </c>
      <c r="V62" s="6" t="s">
        <v>180</v>
      </c>
      <c r="W62" s="6" t="s">
        <v>181</v>
      </c>
      <c r="X62" s="9" t="s">
        <v>182</v>
      </c>
      <c r="Y62" s="9" t="s">
        <v>183</v>
      </c>
      <c r="Z62" s="9" t="s">
        <v>184</v>
      </c>
      <c r="AA62" s="9" t="s">
        <v>185</v>
      </c>
      <c r="AB62" s="9" t="s">
        <v>186</v>
      </c>
      <c r="AC62" s="9" t="s">
        <v>187</v>
      </c>
      <c r="AD62" s="9" t="s">
        <v>188</v>
      </c>
      <c r="AE62" s="9" t="s">
        <v>189</v>
      </c>
      <c r="AF62" s="9" t="s">
        <v>190</v>
      </c>
      <c r="AG62" s="9" t="s">
        <v>191</v>
      </c>
      <c r="AH62" s="9" t="s">
        <v>192</v>
      </c>
      <c r="AI62" s="9" t="s">
        <v>193</v>
      </c>
      <c r="AJ62" s="9" t="s">
        <v>194</v>
      </c>
      <c r="AK62" s="9" t="s">
        <v>195</v>
      </c>
      <c r="AL62" s="9" t="s">
        <v>196</v>
      </c>
      <c r="AM62" s="9" t="s">
        <v>197</v>
      </c>
      <c r="AN62" s="9" t="s">
        <v>198</v>
      </c>
      <c r="AO62" s="9" t="s">
        <v>199</v>
      </c>
      <c r="AP62" s="19" t="str">
        <f t="shared" si="40"/>
        <v>OR(IF(COUNTIFS(医生!$I$61,"&lt;&gt;*午*",医生!$I$61,"&lt;&gt;")=1,COUNTIFS(医生!$I$61:$I$63,"*"&amp;医生!$I$61&amp;"*")+COUNTIFS(医生!$I$65:$I$66,"*"&amp;医生!$I$61&amp;"*")+COUNTIFS(医生!$I$69:$I$70,"*"&amp;医生!$I$61&amp;"*")&gt;1),IF(COUNTIFS(医生!$I$61,"*"&amp;"上午"&amp;"*")=1,COUNTIFS(医生!$I$61:$I$63,"*"&amp;LEFT(医生!$I$61,FIND("午",医生!$I$61)-3)&amp;"*")+COUNTIFS(医生!$I$65,"*"&amp;LEFT(医生!$I$61,FIND("午",医生!$I$61)-3)&amp;"*")+COUNTIFS(医生!$I$69,"*"&amp;LEFT(医生!$I$61,FIND("午",医生!$I$61)-3)&amp;"*")&gt;1),IF(COUNTIFS(医生!$I$61,"*"&amp;"上午"&amp;"*")=1,COUNTIFS(医生!$I$61:$I$63,"*"&amp;LEFT(医生!$I$61,FIND("午",医生!$I$61)-3)&amp;"*")+COUNTIFS(医生!$I$65,"*"&amp;LEFT(医生!$I$61,FIND("午",医生!$I$61)-3)&amp;"*")+COUNTIFS(医生!$I$69,"*"&amp;LEFT(医生!$I$61,FIND("午",医生!$I$61)-3)&amp;"*")&gt;1),IF(COUNTIFS(医生!$I$61,"*"&amp;"下午"&amp;"*")=1,COUNTIFS(医生!$I$61:$I$63,"*"&amp;LEFT(医生!$I$61,FIND("午",医生!$I$61)-3)&amp;"*")+COUNTIFS(医生!$I$66,"*"&amp;LEFT(医生!$I$61,FIND("午",医生!$I$61)-3)&amp;"*")+COUNTIFS(医生!$I$69,"*"&amp;LEFT(医生!$I$61,FIND("午",医生!$I$61)-3)&amp;"*",医生!$I$69,"&lt;&gt;*午*")+IF(COUNTIFS(医生!$I$69,"*"&amp;"午"&amp;"*"),IF(LEFT(医生!$I$69,FIND("+",医生!$I$69)-1)=LEFT(医生!$I$61,FIND("午",医生!$I$61)-3),1,0),0)+COUNTIFS(医生!$I$70,"*"&amp;LEFT(医生!$I$61,FIND("午",医生!$I$61)-3)&amp;"*")&gt;1))</v>
      </c>
      <c r="AS62" s="6" t="s">
        <v>175</v>
      </c>
      <c r="AT62" s="9" t="s">
        <v>176</v>
      </c>
      <c r="AU62" s="6" t="s">
        <v>177</v>
      </c>
      <c r="AV62" s="6" t="s">
        <v>231</v>
      </c>
      <c r="AW62" s="26">
        <v>62</v>
      </c>
      <c r="AX62" s="26">
        <v>61</v>
      </c>
      <c r="AY62" s="26">
        <v>63</v>
      </c>
      <c r="AZ62" s="26">
        <v>65</v>
      </c>
      <c r="BA62" s="26">
        <v>66</v>
      </c>
      <c r="BB62" s="26">
        <v>69</v>
      </c>
      <c r="BC62" s="26">
        <v>70</v>
      </c>
      <c r="BD62" s="6" t="s">
        <v>179</v>
      </c>
      <c r="BE62" s="6" t="s">
        <v>180</v>
      </c>
      <c r="BF62" s="6" t="s">
        <v>181</v>
      </c>
      <c r="BG62" s="9" t="s">
        <v>182</v>
      </c>
      <c r="BH62" s="9" t="s">
        <v>183</v>
      </c>
      <c r="BI62" s="9" t="s">
        <v>184</v>
      </c>
      <c r="BJ62" s="9" t="s">
        <v>185</v>
      </c>
      <c r="BK62" s="9" t="s">
        <v>186</v>
      </c>
      <c r="BL62" s="9" t="s">
        <v>187</v>
      </c>
      <c r="BM62" s="9" t="s">
        <v>188</v>
      </c>
      <c r="BN62" s="9" t="s">
        <v>189</v>
      </c>
      <c r="BO62" s="9" t="s">
        <v>190</v>
      </c>
      <c r="BP62" s="9" t="s">
        <v>191</v>
      </c>
      <c r="BQ62" s="9" t="s">
        <v>192</v>
      </c>
      <c r="BR62" s="9" t="s">
        <v>193</v>
      </c>
      <c r="BS62" s="9" t="s">
        <v>194</v>
      </c>
      <c r="BT62" s="9" t="s">
        <v>195</v>
      </c>
      <c r="BU62" s="9" t="s">
        <v>196</v>
      </c>
      <c r="BV62" s="9" t="s">
        <v>197</v>
      </c>
      <c r="BW62" s="9" t="s">
        <v>198</v>
      </c>
      <c r="BX62" s="9" t="s">
        <v>199</v>
      </c>
      <c r="BY62" s="29" t="str">
        <f t="shared" si="41"/>
        <v>OR(IF(COUNTIFS(医生!$I$62,"&lt;&gt;*午*",医生!$I$62,"&lt;&gt;")=1,COUNTIFS(医生!$I$61:$I$63,"*"&amp;医生!$I$62&amp;"*")+COUNTIFS(医生!$I$65:$I$66,"*"&amp;医生!$I$62&amp;"*")+COUNTIFS(医生!$I$69:$I$70,"*"&amp;医生!$I$62&amp;"*")&gt;1),IF(COUNTIFS(医生!$I$62,"*"&amp;"上午"&amp;"*")=1,COUNTIFS(医生!$I$61:$I$63,"*"&amp;LEFT(医生!$I$62,FIND("午",医生!$I$62)-3)&amp;"*")+COUNTIFS(医生!$I$65,"*"&amp;LEFT(医生!$I$62,FIND("午",医生!$I$62)-3)&amp;"*")+COUNTIFS(医生!$I$69,"*"&amp;LEFT(医生!$I$62,FIND("午",医生!$I$62)-3)&amp;"*")&gt;1),IF(COUNTIFS(医生!$I$62,"*"&amp;"上午"&amp;"*")=1,COUNTIFS(医生!$I$61:$I$63,"*"&amp;LEFT(医生!$I$62,FIND("午",医生!$I$62)-3)&amp;"*")+COUNTIFS(医生!$I$65,"*"&amp;LEFT(医生!$I$62,FIND("午",医生!$I$62)-3)&amp;"*")+COUNTIFS(医生!$I$69,"*"&amp;LEFT(医生!$I$62,FIND("午",医生!$I$62)-3)&amp;"*")&gt;1),IF(COUNTIFS(医生!$I$62,"*"&amp;"下午"&amp;"*")=1,COUNTIFS(医生!$I$61:$I$63,"*"&amp;LEFT(医生!$I$62,FIND("午",医生!$I$62)-3)&amp;"*")+COUNTIFS(医生!$I$66,"*"&amp;LEFT(医生!$I$62,FIND("午",医生!$I$62)-3)&amp;"*")+COUNTIFS(医生!$I$69,"*"&amp;LEFT(医生!$I$62,FIND("午",医生!$I$62)-3)&amp;"*",医生!$I$69,"&lt;&gt;*午*")+IF(COUNTIFS(医生!$I$69,"*"&amp;"午"&amp;"*"),IF(LEFT(医生!$I$69,FIND("+",医生!$I$69)-1)=LEFT(医生!$I$62,FIND("午",医生!$I$62)-3),1,0),0)+COUNTIFS(医生!$I$70,"*"&amp;LEFT(医生!$I$62,FIND("午",医生!$I$62)-3)&amp;"*")&gt;1))</v>
      </c>
      <c r="CB62" s="6" t="s">
        <v>175</v>
      </c>
      <c r="CC62" s="9" t="s">
        <v>176</v>
      </c>
      <c r="CD62" s="6" t="s">
        <v>177</v>
      </c>
      <c r="CE62" s="6" t="s">
        <v>231</v>
      </c>
      <c r="CF62" s="26">
        <v>63</v>
      </c>
      <c r="CG62" s="26">
        <v>61</v>
      </c>
      <c r="CH62" s="26">
        <v>63</v>
      </c>
      <c r="CI62" s="26">
        <v>65</v>
      </c>
      <c r="CJ62" s="26">
        <v>66</v>
      </c>
      <c r="CK62" s="26">
        <v>69</v>
      </c>
      <c r="CL62" s="26">
        <v>70</v>
      </c>
      <c r="CM62" s="6" t="s">
        <v>179</v>
      </c>
      <c r="CN62" s="6" t="s">
        <v>180</v>
      </c>
      <c r="CO62" s="6" t="s">
        <v>181</v>
      </c>
      <c r="CP62" s="9" t="s">
        <v>182</v>
      </c>
      <c r="CQ62" s="9" t="s">
        <v>183</v>
      </c>
      <c r="CR62" s="9" t="s">
        <v>184</v>
      </c>
      <c r="CS62" s="9" t="s">
        <v>185</v>
      </c>
      <c r="CT62" s="9" t="s">
        <v>186</v>
      </c>
      <c r="CU62" s="9" t="s">
        <v>187</v>
      </c>
      <c r="CV62" s="9" t="s">
        <v>188</v>
      </c>
      <c r="CW62" s="9" t="s">
        <v>189</v>
      </c>
      <c r="CX62" s="9" t="s">
        <v>190</v>
      </c>
      <c r="CY62" s="9" t="s">
        <v>191</v>
      </c>
      <c r="CZ62" s="9" t="s">
        <v>192</v>
      </c>
      <c r="DA62" s="9" t="s">
        <v>193</v>
      </c>
      <c r="DB62" s="9" t="s">
        <v>194</v>
      </c>
      <c r="DC62" s="9" t="s">
        <v>195</v>
      </c>
      <c r="DD62" s="9" t="s">
        <v>196</v>
      </c>
      <c r="DE62" s="9" t="s">
        <v>197</v>
      </c>
      <c r="DF62" s="9" t="s">
        <v>198</v>
      </c>
      <c r="DG62" s="9" t="s">
        <v>199</v>
      </c>
      <c r="DH62" s="30" t="str">
        <f t="shared" si="42"/>
        <v>OR(IF(COUNTIFS(医生!$I$63,"&lt;&gt;*午*",医生!$I$63,"&lt;&gt;")=1,COUNTIFS(医生!$I$61:$I$63,"*"&amp;医生!$I$63&amp;"*")+COUNTIFS(医生!$I$65:$I$66,"*"&amp;医生!$I$63&amp;"*")+COUNTIFS(医生!$I$69:$I$70,"*"&amp;医生!$I$63&amp;"*")&gt;1),IF(COUNTIFS(医生!$I$63,"*"&amp;"上午"&amp;"*")=1,COUNTIFS(医生!$I$61:$I$63,"*"&amp;LEFT(医生!$I$63,FIND("午",医生!$I$63)-3)&amp;"*")+COUNTIFS(医生!$I$65,"*"&amp;LEFT(医生!$I$63,FIND("午",医生!$I$63)-3)&amp;"*")+COUNTIFS(医生!$I$69,"*"&amp;LEFT(医生!$I$63,FIND("午",医生!$I$63)-3)&amp;"*")&gt;1),IF(COUNTIFS(医生!$I$63,"*"&amp;"上午"&amp;"*")=1,COUNTIFS(医生!$I$61:$I$63,"*"&amp;LEFT(医生!$I$63,FIND("午",医生!$I$63)-3)&amp;"*")+COUNTIFS(医生!$I$65,"*"&amp;LEFT(医生!$I$63,FIND("午",医生!$I$63)-3)&amp;"*")+COUNTIFS(医生!$I$69,"*"&amp;LEFT(医生!$I$63,FIND("午",医生!$I$63)-3)&amp;"*")&gt;1),IF(COUNTIFS(医生!$I$63,"*"&amp;"下午"&amp;"*")=1,COUNTIFS(医生!$I$61:$I$63,"*"&amp;LEFT(医生!$I$63,FIND("午",医生!$I$63)-3)&amp;"*")+COUNTIFS(医生!$I$66,"*"&amp;LEFT(医生!$I$63,FIND("午",医生!$I$63)-3)&amp;"*")+COUNTIFS(医生!$I$69,"*"&amp;LEFT(医生!$I$63,FIND("午",医生!$I$63)-3)&amp;"*",医生!$I$69,"&lt;&gt;*午*")+IF(COUNTIFS(医生!$I$69,"*"&amp;"午"&amp;"*"),IF(LEFT(医生!$I$69,FIND("+",医生!$I$69)-1)=LEFT(医生!$I$63,FIND("午",医生!$I$63)-3),1,0),0)+COUNTIFS(医生!$I$70,"*"&amp;LEFT(医生!$I$63,FIND("午",医生!$I$63)-3)&amp;"*")&gt;1))</v>
      </c>
      <c r="DK62" s="9" t="s">
        <v>200</v>
      </c>
      <c r="DL62" s="9" t="s">
        <v>201</v>
      </c>
      <c r="DM62" s="6" t="s">
        <v>177</v>
      </c>
      <c r="DN62" s="26" t="s">
        <v>231</v>
      </c>
      <c r="DO62" s="26">
        <v>64</v>
      </c>
      <c r="DP62" s="26">
        <v>70</v>
      </c>
      <c r="DQ62" s="6" t="s">
        <v>179</v>
      </c>
      <c r="DR62" s="6" t="s">
        <v>202</v>
      </c>
      <c r="DS62" s="32" t="str">
        <f t="shared" si="43"/>
        <v>COUNTIFS(医生!$I$70,医生!$I$64)&gt;0</v>
      </c>
      <c r="DY62" s="33" t="s">
        <v>176</v>
      </c>
      <c r="DZ62" s="34" t="s">
        <v>177</v>
      </c>
      <c r="EA62" s="26" t="s">
        <v>235</v>
      </c>
      <c r="EB62" s="34">
        <v>61</v>
      </c>
      <c r="EC62" s="34">
        <v>63</v>
      </c>
      <c r="ED62" s="34">
        <v>65</v>
      </c>
      <c r="EE62" s="34">
        <v>69</v>
      </c>
      <c r="EF62" s="34" t="s">
        <v>181</v>
      </c>
      <c r="EG62" s="33" t="s">
        <v>203</v>
      </c>
      <c r="EH62" s="33" t="s">
        <v>204</v>
      </c>
      <c r="EI62" s="33" t="s">
        <v>184</v>
      </c>
      <c r="EJ62" s="33" t="s">
        <v>185</v>
      </c>
      <c r="EK62" s="33" t="s">
        <v>205</v>
      </c>
      <c r="EL62" s="35" t="str">
        <f t="shared" si="49"/>
        <v>IF(COUNTIFS(医生!$E$65,"&lt;&gt;")=1,COUNTIFS(医生!$E$61:$E$63,"*"&amp;医生!$E$65&amp;"*",医生!$E$61:$E$63,"&lt;&gt;*下午*")+COUNTIFS(医生!$E$69,"*"&amp;医生!$E$65&amp;"*")&gt;0)</v>
      </c>
      <c r="ES62" s="9" t="s">
        <v>176</v>
      </c>
      <c r="ET62" s="6" t="s">
        <v>177</v>
      </c>
      <c r="EU62" s="6" t="s">
        <v>231</v>
      </c>
      <c r="EV62" s="6">
        <v>61</v>
      </c>
      <c r="EW62" s="6">
        <v>63</v>
      </c>
      <c r="EX62" s="6">
        <v>66</v>
      </c>
      <c r="EY62" s="6">
        <v>69</v>
      </c>
      <c r="EZ62" s="6">
        <v>70</v>
      </c>
      <c r="FA62" s="6" t="s">
        <v>181</v>
      </c>
      <c r="FB62" s="9" t="s">
        <v>183</v>
      </c>
      <c r="FC62" s="9" t="s">
        <v>184</v>
      </c>
      <c r="FD62" s="9" t="s">
        <v>207</v>
      </c>
      <c r="FE62" s="9" t="s">
        <v>203</v>
      </c>
      <c r="FF62" s="9" t="s">
        <v>208</v>
      </c>
      <c r="FG62" s="9" t="s">
        <v>185</v>
      </c>
      <c r="FH62" s="9" t="s">
        <v>209</v>
      </c>
      <c r="FI62" s="9" t="s">
        <v>210</v>
      </c>
      <c r="FJ62" s="9" t="s">
        <v>190</v>
      </c>
      <c r="FK62" s="9" t="s">
        <v>192</v>
      </c>
      <c r="FL62" s="9" t="s">
        <v>211</v>
      </c>
      <c r="FM62" s="36" t="str">
        <f t="shared" si="44"/>
        <v>IF(COUNTIFS(医生!$I$66,"&lt;&gt;")=1,COUNTIFS(医生!$I$61:$I$63,"*"&amp;医生!$I$66&amp;"*",医生!$I$61:$I$63,"&lt;&gt;*上午*")+COUNTIFS(医生!$I$70,医生!$I$66)+COUNTIFS(医生!$I$69,"*"&amp;医生!$I$66&amp;"*",医生!$I$69,"&lt;&gt;*午*")+IF(COUNTIFS(医生!$I$69,"*"&amp;"午"&amp;"*"),COUNTIFS(医生!$I$66,"*"&amp;LEFT(医生!$I$69,FIND("+",医生!$I$69)-1)&amp;"*"))&gt;0)</v>
      </c>
      <c r="FR62" s="37" t="s">
        <v>175</v>
      </c>
      <c r="FS62" s="22" t="s">
        <v>176</v>
      </c>
      <c r="FT62" s="38" t="s">
        <v>177</v>
      </c>
      <c r="FU62" s="26" t="s">
        <v>231</v>
      </c>
      <c r="FV62" s="38">
        <v>61</v>
      </c>
      <c r="FW62" s="38">
        <v>63</v>
      </c>
      <c r="FX62" s="38">
        <v>65</v>
      </c>
      <c r="FY62" s="38">
        <v>66</v>
      </c>
      <c r="FZ62" s="38">
        <v>69</v>
      </c>
      <c r="GA62" s="38" t="s">
        <v>179</v>
      </c>
      <c r="GB62" s="38" t="s">
        <v>180</v>
      </c>
      <c r="GC62" s="38" t="s">
        <v>181</v>
      </c>
      <c r="GD62" s="22" t="s">
        <v>213</v>
      </c>
      <c r="GE62" s="22" t="s">
        <v>214</v>
      </c>
      <c r="GF62" s="22" t="s">
        <v>208</v>
      </c>
      <c r="GG62" s="22" t="s">
        <v>215</v>
      </c>
      <c r="GH62" s="22" t="s">
        <v>216</v>
      </c>
      <c r="GI62" s="22" t="s">
        <v>217</v>
      </c>
      <c r="GJ62" s="22" t="s">
        <v>218</v>
      </c>
      <c r="GK62" s="22" t="s">
        <v>185</v>
      </c>
      <c r="GL62" s="22" t="s">
        <v>186</v>
      </c>
      <c r="GM62" s="22" t="s">
        <v>219</v>
      </c>
      <c r="GN62" s="22" t="s">
        <v>220</v>
      </c>
      <c r="GO62" s="22" t="s">
        <v>221</v>
      </c>
      <c r="GP62" s="22" t="s">
        <v>222</v>
      </c>
      <c r="GQ62" s="22" t="s">
        <v>223</v>
      </c>
      <c r="GR62" s="22" t="s">
        <v>188</v>
      </c>
      <c r="GS62" s="22" t="s">
        <v>190</v>
      </c>
      <c r="GT62" s="22" t="s">
        <v>191</v>
      </c>
      <c r="GU62" s="22" t="s">
        <v>192</v>
      </c>
      <c r="GV62" s="22" t="s">
        <v>191</v>
      </c>
      <c r="GW62" s="22" t="s">
        <v>224</v>
      </c>
      <c r="GX62" s="22" t="s">
        <v>225</v>
      </c>
      <c r="GY62" s="22" t="s">
        <v>226</v>
      </c>
      <c r="GZ62" s="39" t="str">
        <f t="shared" si="45"/>
        <v>OR(IF(COUNTIFS(医生!$I$69,"&lt;&gt;",医生!$I$69,"&lt;&gt;*+*")=1,COUNTIFS(医生!$I$61:$I$63,"*"&amp;医生!$I$69&amp;"*")+COUNTIFS(医生!$I$69,医生!$I$65,医生!$I$65,"&lt;&gt;")+COUNTIFS(医生!$I$69,医生!$I$66,医生!$I$66,"&lt;&gt;")&gt;0),IF(COUNTIFS(医生!$I$69,"*"&amp;"+"&amp;"*",医生!$I$69,"&lt;&gt;*午*")=1,COUNTIFS(医生!$I$61:$I$63,"*"&amp;LEFT(医生!$I$69,FIND("+",医生!$I$69)-1)&amp;"*")+COUNTIFS(医生!$I$61:$I$63,"*"&amp;MID(医生!$I$69,FIND("+",医生!$I$69)+1,3)&amp;"*")+COUNTIFS(医生!$I$65:$I$66,"*"&amp;LEFT(医生!$I$69,FIND("+",医生!$I$69)-1)&amp;"*")+COUNTIFS(医生!$I$65:$I$66,"*"&amp;MID(医生!$I$69,FIND("+",医生!$I$69)+1,3)&amp;"*")&gt;0),IF(COUNTIFS(医生!$I$69,"*"&amp;"上午"&amp;"*")=1,COUNTIFS(医生!$I$61:$I$63,"*"&amp;LEFT(医生!$I$69,FIND("+",医生!$I$69)-1)&amp;"*")+COUNTIFS(医生!$I$65:$I$66,"*"&amp;LEFT(医生!$I$69,FIND("+",医生!$I$69)-1)&amp;"*")&gt;0),IF(COUNTIFS(医生!$I$69,"*"&amp;"上午"&amp;"*")=1,COUNTIFS(医生!$I$61:$I$63,"&lt;&gt;*下午*",医生!$I$61:$I$63,"*"&amp;MID(LEFT(医生!$I$69,FIND("午",医生!$I$69)-3),FIND("+",医生!$I$69)+1,3)&amp;"*")+COUNTIFS(医生!$I$65,"*"&amp;MID(LEFT(医生!$I$69,FIND("午",医生!$I$69)-3),FIND("+",医生!$I$69)+1,3)&amp;"*")&gt;0))</v>
      </c>
      <c r="HE62" s="40" t="s">
        <v>175</v>
      </c>
      <c r="HF62" s="40" t="s">
        <v>179</v>
      </c>
      <c r="HG62" s="40" t="s">
        <v>180</v>
      </c>
      <c r="HH62" s="33" t="s">
        <v>176</v>
      </c>
      <c r="HI62" s="34" t="s">
        <v>177</v>
      </c>
      <c r="HJ62" s="26" t="s">
        <v>231</v>
      </c>
      <c r="HK62" s="42" t="s">
        <v>178</v>
      </c>
      <c r="HL62" s="34">
        <v>61</v>
      </c>
      <c r="HM62" s="34">
        <v>63</v>
      </c>
      <c r="HN62" s="34">
        <v>64</v>
      </c>
      <c r="HO62" s="34">
        <v>66</v>
      </c>
      <c r="HP62" s="34">
        <v>70</v>
      </c>
      <c r="HQ62" s="34"/>
      <c r="HR62" s="34"/>
      <c r="HS62" s="34"/>
      <c r="HT62" s="34"/>
      <c r="HU62" s="34" t="s">
        <v>181</v>
      </c>
      <c r="HV62" s="33" t="s">
        <v>184</v>
      </c>
      <c r="HW62" s="33" t="s">
        <v>203</v>
      </c>
      <c r="HX62" s="33" t="s">
        <v>186</v>
      </c>
      <c r="HY62" s="33" t="s">
        <v>214</v>
      </c>
      <c r="HZ62" s="33" t="s">
        <v>208</v>
      </c>
      <c r="IA62" s="33" t="s">
        <v>185</v>
      </c>
      <c r="IB62" s="33" t="s">
        <v>209</v>
      </c>
      <c r="IC62" s="33" t="s">
        <v>210</v>
      </c>
      <c r="ID62" s="33" t="s">
        <v>205</v>
      </c>
      <c r="IE62" s="33" t="s">
        <v>228</v>
      </c>
      <c r="IF62" s="9" t="str">
        <f>HE62&amp;HH62&amp;HI62&amp;HJ62&amp;HI62&amp;HP62&amp;HV62&amp;HI62&amp;HJ62&amp;HI62&amp;HL62&amp;HU62&amp;HI62&amp;HJ62&amp;HI62&amp;HM62&amp;IA62&amp;HI62&amp;HJ62&amp;HI62&amp;HP62&amp;HW62&amp;HI62&amp;HJ62&amp;HI62&amp;HL62&amp;HU62&amp;HI62&amp;HJ62&amp;HI62&amp;HM62&amp;HY62&amp;HI62&amp;HJ62&amp;HI62&amp;HL62&amp;HU62&amp;HI62&amp;HJ62&amp;HI62&amp;HM62&amp;IC62&amp;HI62&amp;HJ62&amp;HI62&amp;HN62&amp;HZ62&amp;HI62&amp;HJ62&amp;HI62&amp;HP62&amp;IB62&amp;HI62&amp;HJ62&amp;HI62&amp;HO62&amp;HZ62&amp;HI62&amp;HJ62&amp;HI62&amp;HP62&amp;IE62&amp;HG62</f>
        <v>OR(IF(COUNTIFS(医生!$I$70,"&lt;&gt;")=1,COUNTIFS(医生!$I$61:$I$63,"*"&amp;医生!$I$70&amp;"*",医生!$I$61:$I$63,"&lt;&gt;",医生!$I$61:$I$63,"&lt;&gt;*上午*")+COUNTIFS(医生!$I$64,医生!$I$70)+COUNTIFS(医生!$I$66,医生!$I$70)&gt;0))</v>
      </c>
      <c r="IK62" s="9" t="s">
        <v>176</v>
      </c>
      <c r="IL62" s="6" t="s">
        <v>177</v>
      </c>
      <c r="IM62" s="6" t="s">
        <v>247</v>
      </c>
      <c r="IN62" s="6" t="s">
        <v>231</v>
      </c>
      <c r="IO62" s="6" t="s">
        <v>178</v>
      </c>
      <c r="IP62" s="6">
        <v>61</v>
      </c>
      <c r="IQ62" s="6">
        <v>63</v>
      </c>
      <c r="IR62" s="6">
        <v>65</v>
      </c>
      <c r="IS62" s="6">
        <v>69</v>
      </c>
      <c r="IT62" s="6">
        <v>70</v>
      </c>
      <c r="IU62" s="6">
        <f>IP62+14</f>
        <v>75</v>
      </c>
      <c r="IV62" s="6">
        <f>IQ62+14</f>
        <v>77</v>
      </c>
      <c r="IW62" s="6">
        <f>IR62+14</f>
        <v>79</v>
      </c>
      <c r="IX62" s="6">
        <f>IS62+14</f>
        <v>83</v>
      </c>
      <c r="IY62" s="6" t="s">
        <v>181</v>
      </c>
      <c r="IZ62" s="9" t="s">
        <v>184</v>
      </c>
      <c r="JA62" s="9" t="s">
        <v>185</v>
      </c>
      <c r="JB62" s="9" t="s">
        <v>186</v>
      </c>
      <c r="JC62" s="9" t="s">
        <v>230</v>
      </c>
      <c r="JD62" s="47" t="str">
        <f>IK62&amp;IL62&amp;IN62&amp;IL62&amp;IT62&amp;IZ62&amp;IL62&amp;IO62&amp;IL62&amp;IU62&amp;IY62&amp;IL62&amp;IO62&amp;IL62&amp;IV62&amp;JA62&amp;IL62&amp;IN62&amp;IL62&amp;IT62&amp;JB62&amp;IL62&amp;IO62&amp;IL62&amp;IW62&amp;IY62&amp;IL62&amp;IO62&amp;IL62&amp;IX62&amp;JA62&amp;IL62&amp;IN62&amp;IL62&amp;IT62&amp;JC62</f>
        <v>IF(COUNTIFS(医生!$I$70,"&lt;&gt;")=1,COUNTIFS(医生!$C$75:$C$77,"*"&amp;医生!$I$70&amp;"*")+COUNTIFS(医生!$C$79:$C$83,"*"&amp;医生!$I$70&amp;"*")&lt;1)</v>
      </c>
      <c r="JG62" s="9" t="s">
        <v>176</v>
      </c>
      <c r="JH62" s="6" t="s">
        <v>177</v>
      </c>
      <c r="JI62" s="6" t="s">
        <v>247</v>
      </c>
      <c r="JJ62" s="6" t="s">
        <v>231</v>
      </c>
      <c r="JK62" s="6" t="s">
        <v>178</v>
      </c>
      <c r="JL62" s="6">
        <v>61</v>
      </c>
      <c r="JM62" s="6">
        <v>63</v>
      </c>
      <c r="JN62" s="6">
        <v>65</v>
      </c>
      <c r="JO62" s="6">
        <v>69</v>
      </c>
      <c r="JP62" s="6">
        <v>70</v>
      </c>
      <c r="JQ62" s="6">
        <f>JL62+14</f>
        <v>75</v>
      </c>
      <c r="JR62" s="6">
        <f>JM62+14</f>
        <v>77</v>
      </c>
      <c r="JS62" s="6">
        <f>JN62+14</f>
        <v>79</v>
      </c>
      <c r="JT62" s="6">
        <f>JO62+14</f>
        <v>83</v>
      </c>
      <c r="JU62" s="6" t="s">
        <v>181</v>
      </c>
      <c r="JV62" s="9" t="s">
        <v>184</v>
      </c>
      <c r="JW62" s="9" t="s">
        <v>185</v>
      </c>
      <c r="JX62" s="9" t="s">
        <v>186</v>
      </c>
      <c r="JY62" s="9" t="s">
        <v>230</v>
      </c>
      <c r="JZ62" s="47" t="str">
        <f t="shared" si="48"/>
        <v>IF(COUNTIFS(医生!$H$70,"&lt;&gt;")=1,COUNTIFS(医生!$I$61:$I$63,"*"&amp;医生!$H$70&amp;"*")+COUNTIFS(医生!$I$65:$I$69,"*"&amp;医生!$H$70&amp;"*")&lt;1)</v>
      </c>
    </row>
    <row r="63" spans="5:286" ht="57" x14ac:dyDescent="0.2">
      <c r="DY63" s="33" t="s">
        <v>176</v>
      </c>
      <c r="DZ63" s="34" t="s">
        <v>177</v>
      </c>
      <c r="EA63" s="26" t="s">
        <v>239</v>
      </c>
      <c r="EB63" s="34">
        <v>61</v>
      </c>
      <c r="EC63" s="34">
        <v>63</v>
      </c>
      <c r="ED63" s="34">
        <v>65</v>
      </c>
      <c r="EE63" s="34">
        <v>69</v>
      </c>
      <c r="EF63" s="34" t="s">
        <v>181</v>
      </c>
      <c r="EG63" s="33" t="s">
        <v>203</v>
      </c>
      <c r="EH63" s="33" t="s">
        <v>204</v>
      </c>
      <c r="EI63" s="33" t="s">
        <v>184</v>
      </c>
      <c r="EJ63" s="33" t="s">
        <v>185</v>
      </c>
      <c r="EK63" s="33" t="s">
        <v>205</v>
      </c>
      <c r="EL63" s="35" t="str">
        <f t="shared" si="49"/>
        <v>IF(COUNTIFS(医生!$F$65,"&lt;&gt;")=1,COUNTIFS(医生!$F$61:$F$63,"*"&amp;医生!$F$65&amp;"*",医生!$F$61:$F$63,"&lt;&gt;*下午*")+COUNTIFS(医生!$F$69,"*"&amp;医生!$F$65&amp;"*")&gt;0)</v>
      </c>
    </row>
    <row r="64" spans="5:286" ht="57" x14ac:dyDescent="0.2">
      <c r="DY64" s="33" t="s">
        <v>176</v>
      </c>
      <c r="DZ64" s="34" t="s">
        <v>177</v>
      </c>
      <c r="EA64" s="26" t="s">
        <v>243</v>
      </c>
      <c r="EB64" s="34">
        <v>61</v>
      </c>
      <c r="EC64" s="34">
        <v>63</v>
      </c>
      <c r="ED64" s="34">
        <v>65</v>
      </c>
      <c r="EE64" s="34">
        <v>69</v>
      </c>
      <c r="EF64" s="34" t="s">
        <v>181</v>
      </c>
      <c r="EG64" s="33" t="s">
        <v>203</v>
      </c>
      <c r="EH64" s="33" t="s">
        <v>204</v>
      </c>
      <c r="EI64" s="33" t="s">
        <v>184</v>
      </c>
      <c r="EJ64" s="33" t="s">
        <v>185</v>
      </c>
      <c r="EK64" s="33" t="s">
        <v>205</v>
      </c>
      <c r="EL64" s="35" t="str">
        <f t="shared" si="49"/>
        <v>IF(COUNTIFS(医生!$G$65,"&lt;&gt;")=1,COUNTIFS(医生!$G$61:$G$63,"*"&amp;医生!$G$65&amp;"*",医生!$G$61:$G$63,"&lt;&gt;*下午*")+COUNTIFS(医生!$G$69,"*"&amp;医生!$G$65&amp;"*")&gt;0)</v>
      </c>
    </row>
    <row r="65" spans="129:142" ht="57" x14ac:dyDescent="0.2">
      <c r="DY65" s="33" t="s">
        <v>176</v>
      </c>
      <c r="DZ65" s="34" t="s">
        <v>177</v>
      </c>
      <c r="EA65" s="26" t="s">
        <v>247</v>
      </c>
      <c r="EB65" s="34">
        <v>61</v>
      </c>
      <c r="EC65" s="34">
        <v>63</v>
      </c>
      <c r="ED65" s="34">
        <v>65</v>
      </c>
      <c r="EE65" s="34">
        <v>69</v>
      </c>
      <c r="EF65" s="34" t="s">
        <v>181</v>
      </c>
      <c r="EG65" s="33" t="s">
        <v>203</v>
      </c>
      <c r="EH65" s="33" t="s">
        <v>204</v>
      </c>
      <c r="EI65" s="33" t="s">
        <v>184</v>
      </c>
      <c r="EJ65" s="33" t="s">
        <v>185</v>
      </c>
      <c r="EK65" s="33" t="s">
        <v>205</v>
      </c>
      <c r="EL65" s="35" t="str">
        <f t="shared" si="49"/>
        <v>IF(COUNTIFS(医生!$H$65,"&lt;&gt;")=1,COUNTIFS(医生!$H$61:$H$63,"*"&amp;医生!$H$65&amp;"*",医生!$H$61:$H$63,"&lt;&gt;*下午*")+COUNTIFS(医生!$H$69,"*"&amp;医生!$H$65&amp;"*")&gt;0)</v>
      </c>
    </row>
    <row r="66" spans="129:142" ht="57" x14ac:dyDescent="0.2">
      <c r="DY66" s="33" t="s">
        <v>176</v>
      </c>
      <c r="DZ66" s="34" t="s">
        <v>177</v>
      </c>
      <c r="EA66" s="26" t="s">
        <v>231</v>
      </c>
      <c r="EB66" s="34">
        <v>61</v>
      </c>
      <c r="EC66" s="34">
        <v>63</v>
      </c>
      <c r="ED66" s="34">
        <v>65</v>
      </c>
      <c r="EE66" s="34">
        <v>69</v>
      </c>
      <c r="EF66" s="34" t="s">
        <v>181</v>
      </c>
      <c r="EG66" s="33" t="s">
        <v>203</v>
      </c>
      <c r="EH66" s="33" t="s">
        <v>204</v>
      </c>
      <c r="EI66" s="33" t="s">
        <v>184</v>
      </c>
      <c r="EJ66" s="33" t="s">
        <v>185</v>
      </c>
      <c r="EK66" s="33" t="s">
        <v>205</v>
      </c>
      <c r="EL66" s="35" t="str">
        <f t="shared" si="49"/>
        <v>IF(COUNTIFS(医生!$I$65,"&lt;&gt;")=1,COUNTIFS(医生!$I$61:$I$63,"*"&amp;医生!$I$65&amp;"*",医生!$I$61:$I$63,"&lt;&gt;*下午*")+COUNTIFS(医生!$I$69,"*"&amp;医生!$I$65&amp;"*")&gt;0)</v>
      </c>
    </row>
  </sheetData>
  <sheetProtection sheet="1" objects="1" scenarios="1"/>
  <mergeCells count="39">
    <mergeCell ref="D32:D34"/>
    <mergeCell ref="F24:F26"/>
    <mergeCell ref="F32:F35"/>
    <mergeCell ref="A32:A35"/>
    <mergeCell ref="B24:B26"/>
    <mergeCell ref="B32:B35"/>
    <mergeCell ref="C24:C26"/>
    <mergeCell ref="C32:C35"/>
    <mergeCell ref="FS21:GP21"/>
    <mergeCell ref="HH21:IA21"/>
    <mergeCell ref="IK21:IY21"/>
    <mergeCell ref="JG21:JU21"/>
    <mergeCell ref="O22:T22"/>
    <mergeCell ref="AX22:BC22"/>
    <mergeCell ref="CG22:CL22"/>
    <mergeCell ref="DX22:EN22"/>
    <mergeCell ref="ES22:FF22"/>
    <mergeCell ref="HH22:IA22"/>
    <mergeCell ref="IK22:IY22"/>
    <mergeCell ref="JG22:JU22"/>
    <mergeCell ref="HH19:IA19"/>
    <mergeCell ref="IK19:IY19"/>
    <mergeCell ref="JG19:JU19"/>
    <mergeCell ref="HH20:IA20"/>
    <mergeCell ref="IK20:IY20"/>
    <mergeCell ref="JG20:JU20"/>
    <mergeCell ref="K8:AA8"/>
    <mergeCell ref="AT8:BJ8"/>
    <mergeCell ref="CC8:CS8"/>
    <mergeCell ref="FS8:GN8"/>
    <mergeCell ref="K9:AA9"/>
    <mergeCell ref="AT9:BJ9"/>
    <mergeCell ref="CC9:CS9"/>
    <mergeCell ref="FS9:GN9"/>
    <mergeCell ref="FS6:GN6"/>
    <mergeCell ref="K7:AA7"/>
    <mergeCell ref="AT7:BJ7"/>
    <mergeCell ref="CC7:CS7"/>
    <mergeCell ref="FS7:GN7"/>
  </mergeCells>
  <phoneticPr fontId="3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1"/>
  <sheetViews>
    <sheetView topLeftCell="A10" workbookViewId="0">
      <selection activeCell="C48" sqref="C48"/>
    </sheetView>
  </sheetViews>
  <sheetFormatPr defaultColWidth="9" defaultRowHeight="14.25" x14ac:dyDescent="0.2"/>
  <cols>
    <col min="4" max="4" width="25" customWidth="1"/>
  </cols>
  <sheetData>
    <row r="5" spans="2:8" x14ac:dyDescent="0.2">
      <c r="B5" s="1"/>
      <c r="C5" s="1"/>
      <c r="D5" s="1"/>
      <c r="E5" s="1" t="s">
        <v>268</v>
      </c>
      <c r="F5" s="1" t="s">
        <v>269</v>
      </c>
      <c r="G5" s="1" t="s">
        <v>270</v>
      </c>
      <c r="H5" s="1" t="s">
        <v>271</v>
      </c>
    </row>
    <row r="6" spans="2:8" x14ac:dyDescent="0.2">
      <c r="B6" s="2" t="s">
        <v>272</v>
      </c>
      <c r="C6" s="2" t="s">
        <v>52</v>
      </c>
      <c r="D6" s="2" t="s">
        <v>273</v>
      </c>
      <c r="E6" s="1" t="e">
        <f>COUNTIF(医生!$B$5:$H$7,$C6)+COUNTIF(医生!#REF!,$C6)+COUNTIF(医生!#REF!,"*"&amp;"蒋燕铌+"&amp;"*")</f>
        <v>#REF!</v>
      </c>
      <c r="F6" s="1" t="e">
        <f>COUNTIF(医生!$B$11:$H$13,$C6)+COUNTIF(医生!#REF!,$C6)+COUNTIF(医生!#REF!,"*"&amp;"蒋燕铌+"&amp;"*")</f>
        <v>#REF!</v>
      </c>
      <c r="G6" s="1" t="e">
        <f>COUNTIF(医生!$B$17:$H$19,$C6)+COUNTIF(医生!#REF!,$C6)+COUNTIF(医生!#REF!,"*"&amp;"蒋燕铌+"&amp;"*")</f>
        <v>#REF!</v>
      </c>
      <c r="H6" s="1" t="e">
        <f>COUNTIF(医生!$B$23:$H$25,$C6)+COUNTIF(医生!#REF!,$C6)+COUNTIF(医生!#REF!,"*"&amp;"蒋燕铌+"&amp;"*")</f>
        <v>#REF!</v>
      </c>
    </row>
    <row r="7" spans="2:8" x14ac:dyDescent="0.2">
      <c r="B7" s="1" t="s">
        <v>274</v>
      </c>
      <c r="C7" s="1" t="s">
        <v>52</v>
      </c>
      <c r="D7" s="1" t="s">
        <v>275</v>
      </c>
      <c r="E7" s="1" t="e">
        <f>COUNTIFS(医生!$B$5:$H$7,"*"&amp;"午"&amp;"*",医生!$B$5:$H$7,"*"&amp;$C7&amp;"*")+COUNTIFS(医生!#REF!,"*"&amp;"午"&amp;"*",医生!#REF!,"*"&amp;$C7&amp;"*")+COUNTIF(医生!#REF!,"*"&amp;"+蒋燕铌"&amp;"*")</f>
        <v>#REF!</v>
      </c>
      <c r="F7" s="1" t="e">
        <f>COUNTIFS(医生!$B$11:$H$13,"*"&amp;"午"&amp;"*",医生!$B$11:$H$13,"*"&amp;$C7&amp;"*")+COUNTIFS(医生!#REF!,"*"&amp;"午"&amp;"*",医生!#REF!,"*"&amp;$C7&amp;"*")+COUNTIF(医生!#REF!,"*"&amp;"+蒋燕铌"&amp;"*")</f>
        <v>#REF!</v>
      </c>
      <c r="G7" s="1" t="e">
        <f>COUNTIFS(医生!$B$17:$H$19,"*"&amp;"午"&amp;"*",医生!$B$17:$H$19,"*"&amp;$C7&amp;"*")+COUNTIFS(医生!#REF!,"*"&amp;"午"&amp;"*",医生!#REF!,"*"&amp;$C7&amp;"*")+COUNTIF(医生!#REF!,"*"&amp;"+蒋燕铌"&amp;"*")</f>
        <v>#REF!</v>
      </c>
      <c r="H7" s="1" t="e">
        <f>COUNTIFS(医生!$B$23:$H$25,"*"&amp;"午"&amp;"*",医生!$B$23:$H$25,"*"&amp;$C7&amp;"*")+COUNTIFS(医生!#REF!,"*"&amp;"午"&amp;"*",医生!#REF!,"*"&amp;$C7&amp;"*")+COUNTIF(医生!#REF!,"*"&amp;"+蒋燕铌"&amp;"*")</f>
        <v>#REF!</v>
      </c>
    </row>
    <row r="8" spans="2:8" x14ac:dyDescent="0.2">
      <c r="B8" s="3" t="s">
        <v>274</v>
      </c>
      <c r="C8" s="3" t="s">
        <v>52</v>
      </c>
      <c r="D8" s="3" t="s">
        <v>276</v>
      </c>
      <c r="E8" s="1">
        <f>COUNTIF(医生!$B$8:$H$8,"*"&amp;$C8&amp;"*")</f>
        <v>1</v>
      </c>
      <c r="F8" s="1">
        <f>COUNTIF(医生!$B$14:$H$14,"*"&amp;$C8&amp;"*")</f>
        <v>1</v>
      </c>
      <c r="G8" s="1">
        <f>COUNTIF(医生!$B$20:$H$20,"*"&amp;$C8&amp;"*")</f>
        <v>1</v>
      </c>
      <c r="H8" s="1">
        <f>COUNTIF(医生!$B$26:$H$26,"*"&amp;$C8&amp;"*")</f>
        <v>1</v>
      </c>
    </row>
    <row r="9" spans="2:8" x14ac:dyDescent="0.2">
      <c r="B9" s="1" t="s">
        <v>277</v>
      </c>
      <c r="C9" s="1" t="s">
        <v>52</v>
      </c>
      <c r="D9" s="1" t="s">
        <v>278</v>
      </c>
      <c r="E9" s="1" t="e">
        <f>COUNTIF(医生!#REF!,$C9)</f>
        <v>#REF!</v>
      </c>
      <c r="F9" s="1" t="e">
        <f>COUNTIF(医生!#REF!,$C9)</f>
        <v>#REF!</v>
      </c>
      <c r="G9" s="1" t="e">
        <f>COUNTIF(医生!#REF!,$C9)</f>
        <v>#REF!</v>
      </c>
      <c r="H9" s="1" t="e">
        <f>COUNTIF(医生!#REF!,$C9)</f>
        <v>#REF!</v>
      </c>
    </row>
    <row r="12" spans="2:8" x14ac:dyDescent="0.2">
      <c r="B12" s="1"/>
      <c r="C12" s="1"/>
      <c r="D12" s="1"/>
      <c r="E12" s="1" t="s">
        <v>268</v>
      </c>
      <c r="F12" s="1" t="s">
        <v>269</v>
      </c>
      <c r="G12" s="1" t="s">
        <v>270</v>
      </c>
      <c r="H12" s="1" t="s">
        <v>271</v>
      </c>
    </row>
    <row r="13" spans="2:8" x14ac:dyDescent="0.2">
      <c r="B13" s="2" t="s">
        <v>272</v>
      </c>
      <c r="C13" s="2" t="s">
        <v>46</v>
      </c>
      <c r="D13" s="2" t="s">
        <v>273</v>
      </c>
      <c r="E13" s="1" t="e">
        <f>COUNTIF(医生!$B$5:$H$7,$C13)+COUNTIF(医生!#REF!,$C13)+COUNTIF(医生!#REF!,"*"&amp;"李爽+"&amp;"*")</f>
        <v>#REF!</v>
      </c>
      <c r="F13" s="1" t="e">
        <f>COUNTIF(医生!$B$11:$H$13,$C13)+COUNTIF(医生!#REF!,$C13)+COUNTIF(医生!#REF!,"*"&amp;"李爽+"&amp;"*")</f>
        <v>#REF!</v>
      </c>
      <c r="G13" s="1" t="e">
        <f>COUNTIF(医生!$B$17:$H$19,$C13)+COUNTIF(医生!#REF!,$C13)+COUNTIF(医生!#REF!,"*"&amp;"李爽+"&amp;"*")</f>
        <v>#REF!</v>
      </c>
      <c r="H13" s="1" t="e">
        <f>COUNTIF(医生!$B$23:$H$25,$C13)+COUNTIF(医生!#REF!,$C13)+COUNTIF(医生!#REF!,"*"&amp;"李爽+"&amp;"*")</f>
        <v>#REF!</v>
      </c>
    </row>
    <row r="14" spans="2:8" x14ac:dyDescent="0.2">
      <c r="B14" s="1" t="s">
        <v>274</v>
      </c>
      <c r="C14" s="1" t="s">
        <v>46</v>
      </c>
      <c r="D14" s="1" t="s">
        <v>275</v>
      </c>
      <c r="E14" s="1" t="e">
        <f>COUNTIFS(医生!$B$5:$H$7,"*"&amp;"午"&amp;"*",医生!$B$5:$H$7,"*"&amp;$C14&amp;"*")+COUNTIFS(医生!#REF!,"*"&amp;"午"&amp;"*",医生!#REF!,"*"&amp;$C14&amp;"*")+COUNTIF(医生!#REF!,"*"&amp;"+李爽"&amp;"*")</f>
        <v>#REF!</v>
      </c>
      <c r="F14" s="1" t="e">
        <f>COUNTIFS(医生!$B$11:$H$13,"*"&amp;"午"&amp;"*",医生!$B$11:$H$13,"*"&amp;$C14&amp;"*")+COUNTIFS(医生!#REF!,"*"&amp;"午"&amp;"*",医生!#REF!,"*"&amp;$C14&amp;"*")+COUNTIF(医生!#REF!,"*"&amp;"+李爽"&amp;"*")</f>
        <v>#REF!</v>
      </c>
      <c r="G14" s="1" t="e">
        <f>COUNTIFS(医生!$B$17:$H$19,"*"&amp;"午"&amp;"*",医生!$B$17:$H$19,"*"&amp;$C14&amp;"*")+COUNTIFS(医生!#REF!,"*"&amp;"午"&amp;"*",医生!#REF!,"*"&amp;$C14&amp;"*")+COUNTIF(医生!#REF!,"*"&amp;"+李爽"&amp;"*")</f>
        <v>#REF!</v>
      </c>
      <c r="H14" s="1" t="e">
        <f>COUNTIFS(医生!$B$23:$H$25,"*"&amp;"午"&amp;"*",医生!$B$23:$H$25,"*"&amp;$C14&amp;"*")+COUNTIFS(医生!#REF!,"*"&amp;"午"&amp;"*",医生!#REF!,"*"&amp;$C14&amp;"*")+COUNTIF(医生!#REF!,"*"&amp;"+李爽"&amp;"*")</f>
        <v>#REF!</v>
      </c>
    </row>
    <row r="15" spans="2:8" x14ac:dyDescent="0.2">
      <c r="B15" s="3" t="s">
        <v>274</v>
      </c>
      <c r="C15" s="3" t="s">
        <v>46</v>
      </c>
      <c r="D15" s="3" t="s">
        <v>276</v>
      </c>
      <c r="E15" s="1">
        <f>COUNTIF(医生!$B$8:$H$8,"*"&amp;$C15&amp;"*")</f>
        <v>1</v>
      </c>
      <c r="F15" s="1">
        <f>COUNTIF(医生!$B$14:$H$14,"*"&amp;$C15&amp;"*")</f>
        <v>1</v>
      </c>
      <c r="G15" s="1">
        <f>COUNTIF(医生!$B$20:$H$20,"*"&amp;$C15&amp;"*")</f>
        <v>0</v>
      </c>
      <c r="H15" s="1">
        <f>COUNTIF(医生!$B$26:$H$26,"*"&amp;$C15&amp;"*")</f>
        <v>1</v>
      </c>
    </row>
    <row r="16" spans="2:8" x14ac:dyDescent="0.2">
      <c r="B16" s="1" t="s">
        <v>277</v>
      </c>
      <c r="C16" s="1" t="s">
        <v>46</v>
      </c>
      <c r="D16" s="1" t="s">
        <v>278</v>
      </c>
      <c r="E16" s="1" t="e">
        <f>COUNTIF(医生!#REF!,$C16)</f>
        <v>#REF!</v>
      </c>
      <c r="F16" s="1" t="e">
        <f>COUNTIF(医生!#REF!,$C16)</f>
        <v>#REF!</v>
      </c>
      <c r="G16" s="1" t="e">
        <f>COUNTIF(医生!#REF!,$C16)</f>
        <v>#REF!</v>
      </c>
      <c r="H16" s="1" t="e">
        <f>COUNTIF(医生!#REF!,$C16)</f>
        <v>#REF!</v>
      </c>
    </row>
    <row r="19" spans="2:8" x14ac:dyDescent="0.2">
      <c r="B19" s="1"/>
      <c r="C19" s="1"/>
      <c r="D19" s="1"/>
      <c r="E19" s="1" t="s">
        <v>268</v>
      </c>
      <c r="F19" s="1" t="s">
        <v>269</v>
      </c>
      <c r="G19" s="1" t="s">
        <v>270</v>
      </c>
      <c r="H19" s="1" t="s">
        <v>271</v>
      </c>
    </row>
    <row r="20" spans="2:8" x14ac:dyDescent="0.2">
      <c r="B20" s="2" t="s">
        <v>272</v>
      </c>
      <c r="C20" s="2" t="s">
        <v>50</v>
      </c>
      <c r="D20" s="2" t="s">
        <v>273</v>
      </c>
      <c r="E20" s="1" t="e">
        <f>COUNTIF(医生!$B$5:$H$7,$C20)+COUNTIF(医生!#REF!,$C20)+COUNTIF(医生!#REF!,"*"&amp;"李爽+"&amp;"*")</f>
        <v>#REF!</v>
      </c>
      <c r="F20" s="1" t="e">
        <f>COUNTIF(医生!$B$11:$H$13,$C20)+COUNTIF(医生!#REF!,$C20)+COUNTIF(医生!#REF!,"*"&amp;"李爽+"&amp;"*")</f>
        <v>#REF!</v>
      </c>
      <c r="G20" s="1" t="e">
        <f>COUNTIF(医生!$B$17:$H$19,$C20)+COUNTIF(医生!#REF!,$C20)+COUNTIF(医生!#REF!,"*"&amp;"李爽+"&amp;"*")</f>
        <v>#REF!</v>
      </c>
      <c r="H20" s="1" t="e">
        <f>COUNTIF(医生!$B$23:$H$25,$C20)+COUNTIF(医生!#REF!,$C20)+COUNTIF(医生!#REF!,"*"&amp;"李爽+"&amp;"*")</f>
        <v>#REF!</v>
      </c>
    </row>
    <row r="21" spans="2:8" x14ac:dyDescent="0.2">
      <c r="B21" s="1" t="s">
        <v>274</v>
      </c>
      <c r="C21" s="1" t="s">
        <v>50</v>
      </c>
      <c r="D21" s="1" t="s">
        <v>275</v>
      </c>
      <c r="E21" s="1" t="e">
        <f>COUNTIFS(医生!$B$5:$H$7,"*"&amp;"午"&amp;"*",医生!$B$5:$H$7,"*"&amp;$C21&amp;"*")+COUNTIFS(医生!#REF!,"*"&amp;"午"&amp;"*",医生!#REF!,"*"&amp;$C21&amp;"*")+COUNTIF(医生!#REF!,"*"&amp;"+李爽"&amp;"*")</f>
        <v>#REF!</v>
      </c>
      <c r="F21" s="1" t="e">
        <f>COUNTIFS(医生!$B$11:$H$13,"*"&amp;"午"&amp;"*",医生!$B$11:$H$13,"*"&amp;$C21&amp;"*")+COUNTIFS(医生!#REF!,"*"&amp;"午"&amp;"*",医生!#REF!,"*"&amp;$C21&amp;"*")+COUNTIF(医生!#REF!,"*"&amp;"+李爽"&amp;"*")</f>
        <v>#REF!</v>
      </c>
      <c r="G21" s="1" t="e">
        <f>COUNTIFS(医生!$B$17:$H$19,"*"&amp;"午"&amp;"*",医生!$B$17:$H$19,"*"&amp;$C21&amp;"*")+COUNTIFS(医生!#REF!,"*"&amp;"午"&amp;"*",医生!#REF!,"*"&amp;$C21&amp;"*")+COUNTIF(医生!#REF!,"*"&amp;"+李爽"&amp;"*")</f>
        <v>#REF!</v>
      </c>
      <c r="H21" s="1" t="e">
        <f>COUNTIFS(医生!$B$23:$H$25,"*"&amp;"午"&amp;"*",医生!$B$23:$H$25,"*"&amp;$C21&amp;"*")+COUNTIFS(医生!#REF!,"*"&amp;"午"&amp;"*",医生!#REF!,"*"&amp;$C21&amp;"*")+COUNTIF(医生!#REF!,"*"&amp;"+李爽"&amp;"*")</f>
        <v>#REF!</v>
      </c>
    </row>
    <row r="22" spans="2:8" x14ac:dyDescent="0.2">
      <c r="B22" s="3" t="s">
        <v>274</v>
      </c>
      <c r="C22" s="3" t="s">
        <v>50</v>
      </c>
      <c r="D22" s="3" t="s">
        <v>276</v>
      </c>
      <c r="E22" s="1">
        <f>COUNTIF(医生!$B$8:$H$8,"*"&amp;$C22&amp;"*")</f>
        <v>0</v>
      </c>
      <c r="F22" s="1">
        <f>COUNTIF(医生!$B$14:$H$14,"*"&amp;$C22&amp;"*")</f>
        <v>1</v>
      </c>
      <c r="G22" s="1">
        <f>COUNTIF(医生!$B$20:$H$20,"*"&amp;$C22&amp;"*")</f>
        <v>1</v>
      </c>
      <c r="H22" s="1">
        <f>COUNTIF(医生!$B$26:$H$26,"*"&amp;$C22&amp;"*")</f>
        <v>0</v>
      </c>
    </row>
    <row r="23" spans="2:8" x14ac:dyDescent="0.2">
      <c r="B23" s="1" t="s">
        <v>277</v>
      </c>
      <c r="C23" s="1" t="s">
        <v>50</v>
      </c>
      <c r="D23" s="1" t="s">
        <v>278</v>
      </c>
      <c r="E23" s="1" t="e">
        <f>COUNTIF(医生!#REF!,$C23)</f>
        <v>#REF!</v>
      </c>
      <c r="F23" s="1" t="e">
        <f>COUNTIF(医生!#REF!,$C23)</f>
        <v>#REF!</v>
      </c>
      <c r="G23" s="1" t="e">
        <f>COUNTIF(医生!#REF!,$C23)</f>
        <v>#REF!</v>
      </c>
      <c r="H23" s="1" t="e">
        <f>COUNTIF(医生!#REF!,$C23)</f>
        <v>#REF!</v>
      </c>
    </row>
    <row r="26" spans="2:8" x14ac:dyDescent="0.2">
      <c r="B26" s="1"/>
      <c r="C26" s="1"/>
      <c r="D26" s="1"/>
      <c r="E26" s="1" t="s">
        <v>268</v>
      </c>
      <c r="F26" s="1" t="s">
        <v>269</v>
      </c>
      <c r="G26" s="1" t="s">
        <v>270</v>
      </c>
      <c r="H26" s="1" t="s">
        <v>271</v>
      </c>
    </row>
    <row r="27" spans="2:8" x14ac:dyDescent="0.2">
      <c r="B27" s="2" t="s">
        <v>272</v>
      </c>
      <c r="C27" s="2" t="s">
        <v>43</v>
      </c>
      <c r="D27" s="2" t="s">
        <v>273</v>
      </c>
      <c r="E27" s="1" t="e">
        <f>COUNTIF(医生!$B$5:$H$7,$C27)+COUNTIF(医生!#REF!,$C27)+COUNTIF(医生!#REF!,"*"&amp;"李爽+"&amp;"*")</f>
        <v>#REF!</v>
      </c>
      <c r="F27" s="1" t="e">
        <f>COUNTIF(医生!$B$11:$H$13,$C27)+COUNTIF(医生!#REF!,$C27)+COUNTIF(医生!#REF!,"*"&amp;"李爽+"&amp;"*")</f>
        <v>#REF!</v>
      </c>
      <c r="G27" s="1" t="e">
        <f>COUNTIF(医生!$B$17:$H$19,$C27)+COUNTIF(医生!#REF!,$C27)+COUNTIF(医生!#REF!,"*"&amp;"李爽+"&amp;"*")</f>
        <v>#REF!</v>
      </c>
      <c r="H27" s="1" t="e">
        <f>COUNTIF(医生!$B$23:$H$25,$C27)+COUNTIF(医生!#REF!,$C27)+COUNTIF(医生!#REF!,"*"&amp;"李爽+"&amp;"*")</f>
        <v>#REF!</v>
      </c>
    </row>
    <row r="28" spans="2:8" x14ac:dyDescent="0.2">
      <c r="B28" s="1" t="s">
        <v>274</v>
      </c>
      <c r="C28" s="1" t="s">
        <v>43</v>
      </c>
      <c r="D28" s="1" t="s">
        <v>275</v>
      </c>
      <c r="E28" s="1" t="e">
        <f>COUNTIFS(医生!$B$5:$H$7,"*"&amp;"午"&amp;"*",医生!$B$5:$H$7,"*"&amp;$C28&amp;"*")+COUNTIFS(医生!#REF!,"*"&amp;"午"&amp;"*",医生!#REF!,"*"&amp;$C28&amp;"*")+COUNTIF(医生!#REF!,"*"&amp;"+李爽"&amp;"*")</f>
        <v>#REF!</v>
      </c>
      <c r="F28" s="1" t="e">
        <f>COUNTIFS(医生!$B$11:$H$13,"*"&amp;"午"&amp;"*",医生!$B$11:$H$13,"*"&amp;$C28&amp;"*")+COUNTIFS(医生!#REF!,"*"&amp;"午"&amp;"*",医生!#REF!,"*"&amp;$C28&amp;"*")+COUNTIF(医生!#REF!,"*"&amp;"+李爽"&amp;"*")</f>
        <v>#REF!</v>
      </c>
      <c r="G28" s="1" t="e">
        <f>COUNTIFS(医生!$B$17:$H$19,"*"&amp;"午"&amp;"*",医生!$B$17:$H$19,"*"&amp;$C28&amp;"*")+COUNTIFS(医生!#REF!,"*"&amp;"午"&amp;"*",医生!#REF!,"*"&amp;$C28&amp;"*")+COUNTIF(医生!#REF!,"*"&amp;"+李爽"&amp;"*")</f>
        <v>#REF!</v>
      </c>
      <c r="H28" s="1" t="e">
        <f>COUNTIFS(医生!$B$23:$H$25,"*"&amp;"午"&amp;"*",医生!$B$23:$H$25,"*"&amp;$C28&amp;"*")+COUNTIFS(医生!#REF!,"*"&amp;"午"&amp;"*",医生!#REF!,"*"&amp;$C28&amp;"*")+COUNTIF(医生!#REF!,"*"&amp;"+李爽"&amp;"*")</f>
        <v>#REF!</v>
      </c>
    </row>
    <row r="29" spans="2:8" x14ac:dyDescent="0.2">
      <c r="B29" s="3" t="s">
        <v>274</v>
      </c>
      <c r="C29" s="3" t="s">
        <v>43</v>
      </c>
      <c r="D29" s="3" t="s">
        <v>276</v>
      </c>
      <c r="E29" s="1">
        <f>COUNTIF(医生!$B$8:$H$8,"*"&amp;$C29&amp;"*")</f>
        <v>1</v>
      </c>
      <c r="F29" s="1">
        <f>COUNTIF(医生!$B$14:$H$14,"*"&amp;$C29&amp;"*")</f>
        <v>0</v>
      </c>
      <c r="G29" s="1">
        <f>COUNTIF(医生!$B$20:$H$20,"*"&amp;$C29&amp;"*")</f>
        <v>1</v>
      </c>
      <c r="H29" s="1">
        <f>COUNTIF(医生!$B$26:$H$26,"*"&amp;$C29&amp;"*")</f>
        <v>0</v>
      </c>
    </row>
    <row r="30" spans="2:8" x14ac:dyDescent="0.2">
      <c r="B30" s="1" t="s">
        <v>277</v>
      </c>
      <c r="C30" s="1" t="s">
        <v>43</v>
      </c>
      <c r="D30" s="1" t="s">
        <v>278</v>
      </c>
      <c r="E30" s="1" t="e">
        <f>COUNTIF(医生!#REF!,$C30)</f>
        <v>#REF!</v>
      </c>
      <c r="F30" s="1" t="e">
        <f>COUNTIF(医生!#REF!,$C30)</f>
        <v>#REF!</v>
      </c>
      <c r="G30" s="1" t="e">
        <f>COUNTIF(医生!#REF!,$C30)</f>
        <v>#REF!</v>
      </c>
      <c r="H30" s="1" t="e">
        <f>COUNTIF(医生!#REF!,$C30)</f>
        <v>#REF!</v>
      </c>
    </row>
    <row r="33" spans="2:8" x14ac:dyDescent="0.2">
      <c r="B33" s="1"/>
      <c r="C33" s="1"/>
      <c r="D33" s="1"/>
      <c r="E33" s="1" t="s">
        <v>268</v>
      </c>
      <c r="F33" s="1" t="s">
        <v>269</v>
      </c>
      <c r="G33" s="1" t="s">
        <v>270</v>
      </c>
      <c r="H33" s="1" t="s">
        <v>271</v>
      </c>
    </row>
    <row r="34" spans="2:8" x14ac:dyDescent="0.2">
      <c r="B34" s="2" t="s">
        <v>272</v>
      </c>
      <c r="C34" s="2" t="s">
        <v>279</v>
      </c>
      <c r="D34" s="2" t="s">
        <v>273</v>
      </c>
      <c r="E34" s="1" t="e">
        <f>COUNTIF(医生!$B$5:$H$7,$C34)+COUNTIF(医生!#REF!,$C34)+COUNTIF(医生!#REF!,"*"&amp;"李爽+"&amp;"*")</f>
        <v>#REF!</v>
      </c>
      <c r="F34" s="1" t="e">
        <f>COUNTIF(医生!$B$11:$H$13,$C34)+COUNTIF(医生!#REF!,$C34)+COUNTIF(医生!#REF!,"*"&amp;"李爽+"&amp;"*")</f>
        <v>#REF!</v>
      </c>
      <c r="G34" s="1" t="e">
        <f>COUNTIF(医生!$B$17:$H$19,$C34)+COUNTIF(医生!#REF!,$C34)+COUNTIF(医生!#REF!,"*"&amp;"李爽+"&amp;"*")</f>
        <v>#REF!</v>
      </c>
      <c r="H34" s="1" t="e">
        <f>COUNTIF(医生!$B$23:$H$25,$C34)+COUNTIF(医生!#REF!,$C34)+COUNTIF(医生!#REF!,"*"&amp;"李爽+"&amp;"*")</f>
        <v>#REF!</v>
      </c>
    </row>
    <row r="35" spans="2:8" x14ac:dyDescent="0.2">
      <c r="B35" s="1" t="s">
        <v>274</v>
      </c>
      <c r="C35" s="1" t="s">
        <v>279</v>
      </c>
      <c r="D35" s="1" t="s">
        <v>275</v>
      </c>
      <c r="E35" s="1" t="e">
        <f>COUNTIFS(医生!$B$5:$H$7,"*"&amp;"午"&amp;"*",医生!$B$5:$H$7,"*"&amp;$C35&amp;"*")+COUNTIFS(医生!#REF!,"*"&amp;"午"&amp;"*",医生!#REF!,"*"&amp;$C35&amp;"*")+COUNTIF(医生!#REF!,"*"&amp;"+李爽"&amp;"*")</f>
        <v>#REF!</v>
      </c>
      <c r="F35" s="1" t="e">
        <f>COUNTIFS(医生!$B$11:$H$13,"*"&amp;"午"&amp;"*",医生!$B$11:$H$13,"*"&amp;$C35&amp;"*")+COUNTIFS(医生!#REF!,"*"&amp;"午"&amp;"*",医生!#REF!,"*"&amp;$C35&amp;"*")+COUNTIF(医生!#REF!,"*"&amp;"+李爽"&amp;"*")</f>
        <v>#REF!</v>
      </c>
      <c r="G35" s="1" t="e">
        <f>COUNTIFS(医生!$B$17:$H$19,"*"&amp;"午"&amp;"*",医生!$B$17:$H$19,"*"&amp;$C35&amp;"*")+COUNTIFS(医生!#REF!,"*"&amp;"午"&amp;"*",医生!#REF!,"*"&amp;$C35&amp;"*")+COUNTIF(医生!#REF!,"*"&amp;"+李爽"&amp;"*")</f>
        <v>#REF!</v>
      </c>
      <c r="H35" s="1" t="e">
        <f>COUNTIFS(医生!$B$23:$H$25,"*"&amp;"午"&amp;"*",医生!$B$23:$H$25,"*"&amp;$C35&amp;"*")+COUNTIFS(医生!#REF!,"*"&amp;"午"&amp;"*",医生!#REF!,"*"&amp;$C35&amp;"*")+COUNTIF(医生!#REF!,"*"&amp;"+李爽"&amp;"*")</f>
        <v>#REF!</v>
      </c>
    </row>
    <row r="36" spans="2:8" x14ac:dyDescent="0.2">
      <c r="B36" s="3" t="s">
        <v>274</v>
      </c>
      <c r="C36" s="3" t="s">
        <v>279</v>
      </c>
      <c r="D36" s="3" t="s">
        <v>276</v>
      </c>
      <c r="E36" s="1">
        <f>COUNTIF(医生!$B$8:$H$8,"*"&amp;$C36&amp;"*")</f>
        <v>0</v>
      </c>
      <c r="F36" s="1">
        <f>COUNTIF(医生!$B$14:$H$14,"*"&amp;$C36&amp;"*")</f>
        <v>0</v>
      </c>
      <c r="G36" s="1">
        <f>COUNTIF(医生!$B$20:$H$20,"*"&amp;$C36&amp;"*")</f>
        <v>0</v>
      </c>
      <c r="H36" s="1">
        <f>COUNTIF(医生!$B$26:$H$26,"*"&amp;$C36&amp;"*")</f>
        <v>0</v>
      </c>
    </row>
    <row r="37" spans="2:8" x14ac:dyDescent="0.2">
      <c r="B37" s="1" t="s">
        <v>277</v>
      </c>
      <c r="C37" s="1" t="s">
        <v>279</v>
      </c>
      <c r="D37" s="1" t="s">
        <v>278</v>
      </c>
      <c r="E37" s="1" t="e">
        <f>COUNTIF(医生!#REF!,$C37)</f>
        <v>#REF!</v>
      </c>
      <c r="F37" s="1" t="e">
        <f>COUNTIF(医生!#REF!,$C37)</f>
        <v>#REF!</v>
      </c>
      <c r="G37" s="1" t="e">
        <f>COUNTIF(医生!#REF!,$C37)</f>
        <v>#REF!</v>
      </c>
      <c r="H37" s="1" t="e">
        <f>COUNTIF(医生!#REF!,$C37)</f>
        <v>#REF!</v>
      </c>
    </row>
    <row r="40" spans="2:8" x14ac:dyDescent="0.2">
      <c r="B40" s="1"/>
      <c r="C40" s="1"/>
      <c r="D40" s="1"/>
      <c r="E40" s="1" t="s">
        <v>268</v>
      </c>
      <c r="F40" s="1" t="s">
        <v>269</v>
      </c>
      <c r="G40" s="1" t="s">
        <v>270</v>
      </c>
      <c r="H40" s="1" t="s">
        <v>271</v>
      </c>
    </row>
    <row r="41" spans="2:8" x14ac:dyDescent="0.2">
      <c r="B41" s="2" t="s">
        <v>272</v>
      </c>
      <c r="C41" s="2" t="s">
        <v>280</v>
      </c>
      <c r="D41" s="2" t="s">
        <v>273</v>
      </c>
      <c r="E41" s="1" t="e">
        <f>COUNTIF(医生!$B$5:$H$7,$C41)+COUNTIF(医生!#REF!,$C41)+COUNTIF(医生!#REF!,"*"&amp;"李爽+"&amp;"*")</f>
        <v>#REF!</v>
      </c>
      <c r="F41" s="1" t="e">
        <f>COUNTIF(医生!$B$11:$H$13,$C41)+COUNTIF(医生!#REF!,$C41)+COUNTIF(医生!#REF!,"*"&amp;"李爽+"&amp;"*")</f>
        <v>#REF!</v>
      </c>
      <c r="G41" s="1" t="e">
        <f>COUNTIF(医生!$B$17:$H$19,$C41)+COUNTIF(医生!#REF!,$C41)+COUNTIF(医生!#REF!,"*"&amp;"李爽+"&amp;"*")</f>
        <v>#REF!</v>
      </c>
      <c r="H41" s="1" t="e">
        <f>COUNTIF(医生!$B$23:$H$25,$C41)+COUNTIF(医生!#REF!,$C41)+COUNTIF(医生!#REF!,"*"&amp;"李爽+"&amp;"*")</f>
        <v>#REF!</v>
      </c>
    </row>
    <row r="42" spans="2:8" x14ac:dyDescent="0.2">
      <c r="B42" s="1" t="s">
        <v>274</v>
      </c>
      <c r="C42" s="1" t="s">
        <v>280</v>
      </c>
      <c r="D42" s="1" t="s">
        <v>275</v>
      </c>
      <c r="E42" s="1" t="e">
        <f>COUNTIFS(医生!$B$5:$H$7,"*"&amp;"午"&amp;"*",医生!$B$5:$H$7,"*"&amp;$C42&amp;"*")+COUNTIFS(医生!#REF!,"*"&amp;"午"&amp;"*",医生!#REF!,"*"&amp;$C42&amp;"*")+COUNTIF(医生!#REF!,"*"&amp;"+李爽"&amp;"*")</f>
        <v>#REF!</v>
      </c>
      <c r="F42" s="1" t="e">
        <f>COUNTIFS(医生!$B$11:$H$13,"*"&amp;"午"&amp;"*",医生!$B$11:$H$13,"*"&amp;$C42&amp;"*")+COUNTIFS(医生!#REF!,"*"&amp;"午"&amp;"*",医生!#REF!,"*"&amp;$C42&amp;"*")+COUNTIF(医生!#REF!,"*"&amp;"+李爽"&amp;"*")</f>
        <v>#REF!</v>
      </c>
      <c r="G42" s="1" t="e">
        <f>COUNTIFS(医生!$B$17:$H$19,"*"&amp;"午"&amp;"*",医生!$B$17:$H$19,"*"&amp;$C42&amp;"*")+COUNTIFS(医生!#REF!,"*"&amp;"午"&amp;"*",医生!#REF!,"*"&amp;$C42&amp;"*")+COUNTIF(医生!#REF!,"*"&amp;"+李爽"&amp;"*")</f>
        <v>#REF!</v>
      </c>
      <c r="H42" s="1" t="e">
        <f>COUNTIFS(医生!$B$23:$H$25,"*"&amp;"午"&amp;"*",医生!$B$23:$H$25,"*"&amp;$C42&amp;"*")+COUNTIFS(医生!#REF!,"*"&amp;"午"&amp;"*",医生!#REF!,"*"&amp;$C42&amp;"*")+COUNTIF(医生!#REF!,"*"&amp;"+李爽"&amp;"*")</f>
        <v>#REF!</v>
      </c>
    </row>
    <row r="43" spans="2:8" x14ac:dyDescent="0.2">
      <c r="B43" s="3" t="s">
        <v>274</v>
      </c>
      <c r="C43" s="3" t="s">
        <v>280</v>
      </c>
      <c r="D43" s="3" t="s">
        <v>276</v>
      </c>
      <c r="E43" s="1">
        <f>COUNTIF(医生!$B$8:$H$8,"*"&amp;$C43&amp;"*")</f>
        <v>0</v>
      </c>
      <c r="F43" s="1">
        <f>COUNTIF(医生!$B$14:$H$14,"*"&amp;$C43&amp;"*")</f>
        <v>0</v>
      </c>
      <c r="G43" s="1">
        <f>COUNTIF(医生!$B$20:$H$20,"*"&amp;$C43&amp;"*")</f>
        <v>0</v>
      </c>
      <c r="H43" s="1">
        <f>COUNTIF(医生!$B$26:$H$26,"*"&amp;$C43&amp;"*")</f>
        <v>0</v>
      </c>
    </row>
    <row r="44" spans="2:8" x14ac:dyDescent="0.2">
      <c r="B44" s="1" t="s">
        <v>277</v>
      </c>
      <c r="C44" s="1" t="s">
        <v>280</v>
      </c>
      <c r="D44" s="1" t="s">
        <v>278</v>
      </c>
      <c r="E44" s="1" t="e">
        <f>COUNTIF(医生!#REF!,$C44)</f>
        <v>#REF!</v>
      </c>
      <c r="F44" s="1" t="e">
        <f>COUNTIF(医生!#REF!,$C44)</f>
        <v>#REF!</v>
      </c>
      <c r="G44" s="1" t="e">
        <f>COUNTIF(医生!#REF!,$C44)</f>
        <v>#REF!</v>
      </c>
      <c r="H44" s="1" t="e">
        <f>COUNTIF(医生!#REF!,$C44)</f>
        <v>#REF!</v>
      </c>
    </row>
    <row r="47" spans="2:8" x14ac:dyDescent="0.2">
      <c r="B47" s="1"/>
      <c r="C47" s="1"/>
      <c r="D47" s="1"/>
      <c r="E47" s="1" t="s">
        <v>268</v>
      </c>
      <c r="F47" s="1" t="s">
        <v>269</v>
      </c>
      <c r="G47" s="1" t="s">
        <v>270</v>
      </c>
      <c r="H47" s="1" t="s">
        <v>271</v>
      </c>
    </row>
    <row r="48" spans="2:8" x14ac:dyDescent="0.2">
      <c r="B48" s="2" t="s">
        <v>272</v>
      </c>
      <c r="C48" s="2" t="s">
        <v>281</v>
      </c>
      <c r="D48" s="2" t="s">
        <v>273</v>
      </c>
      <c r="E48" s="1" t="e">
        <f>COUNTIF(医生!$B$5:$H$7,$C48)+COUNTIF(医生!#REF!,$C48)+COUNTIF(医生!#REF!,"*"&amp;"李爽+"&amp;"*")</f>
        <v>#REF!</v>
      </c>
      <c r="F48" s="1" t="e">
        <f>COUNTIF(医生!$B$11:$H$13,$C48)+COUNTIF(医生!#REF!,$C48)+COUNTIF(医生!#REF!,"*"&amp;"李爽+"&amp;"*")</f>
        <v>#REF!</v>
      </c>
      <c r="G48" s="1" t="e">
        <f>COUNTIF(医生!$B$17:$H$19,$C48)+COUNTIF(医生!#REF!,$C48)+COUNTIF(医生!#REF!,"*"&amp;"李爽+"&amp;"*")</f>
        <v>#REF!</v>
      </c>
      <c r="H48" s="1" t="e">
        <f>COUNTIF(医生!$B$23:$H$25,$C48)+COUNTIF(医生!#REF!,$C48)+COUNTIF(医生!#REF!,"*"&amp;"李爽+"&amp;"*")</f>
        <v>#REF!</v>
      </c>
    </row>
    <row r="49" spans="2:8" x14ac:dyDescent="0.2">
      <c r="B49" s="1" t="s">
        <v>274</v>
      </c>
      <c r="C49" s="1" t="s">
        <v>281</v>
      </c>
      <c r="D49" s="1" t="s">
        <v>275</v>
      </c>
      <c r="E49" s="1" t="e">
        <f>COUNTIFS(医生!$B$5:$H$7,"*"&amp;"午"&amp;"*",医生!$B$5:$H$7,"*"&amp;$C49&amp;"*")+COUNTIFS(医生!#REF!,"*"&amp;"午"&amp;"*",医生!#REF!,"*"&amp;$C49&amp;"*")+COUNTIF(医生!#REF!,"*"&amp;"+李爽"&amp;"*")</f>
        <v>#REF!</v>
      </c>
      <c r="F49" s="1" t="e">
        <f>COUNTIFS(医生!$B$11:$H$13,"*"&amp;"午"&amp;"*",医生!$B$11:$H$13,"*"&amp;$C49&amp;"*")+COUNTIFS(医生!#REF!,"*"&amp;"午"&amp;"*",医生!#REF!,"*"&amp;$C49&amp;"*")+COUNTIF(医生!#REF!,"*"&amp;"+李爽"&amp;"*")</f>
        <v>#REF!</v>
      </c>
      <c r="G49" s="1" t="e">
        <f>COUNTIFS(医生!$B$17:$H$19,"*"&amp;"午"&amp;"*",医生!$B$17:$H$19,"*"&amp;$C49&amp;"*")+COUNTIFS(医生!#REF!,"*"&amp;"午"&amp;"*",医生!#REF!,"*"&amp;$C49&amp;"*")+COUNTIF(医生!#REF!,"*"&amp;"+李爽"&amp;"*")</f>
        <v>#REF!</v>
      </c>
      <c r="H49" s="1" t="e">
        <f>COUNTIFS(医生!$B$23:$H$25,"*"&amp;"午"&amp;"*",医生!$B$23:$H$25,"*"&amp;$C49&amp;"*")+COUNTIFS(医生!#REF!,"*"&amp;"午"&amp;"*",医生!#REF!,"*"&amp;$C49&amp;"*")+COUNTIF(医生!#REF!,"*"&amp;"+李爽"&amp;"*")</f>
        <v>#REF!</v>
      </c>
    </row>
    <row r="50" spans="2:8" x14ac:dyDescent="0.2">
      <c r="B50" s="3" t="s">
        <v>274</v>
      </c>
      <c r="C50" s="3" t="s">
        <v>281</v>
      </c>
      <c r="D50" s="3" t="s">
        <v>276</v>
      </c>
      <c r="E50" s="1">
        <f>COUNTIF(医生!$B$8:$H$8,"*"&amp;$C50&amp;"*")</f>
        <v>0</v>
      </c>
      <c r="F50" s="1">
        <f>COUNTIF(医生!$B$14:$H$14,"*"&amp;$C50&amp;"*")</f>
        <v>0</v>
      </c>
      <c r="G50" s="1">
        <f>COUNTIF(医生!$B$20:$H$20,"*"&amp;$C50&amp;"*")</f>
        <v>0</v>
      </c>
      <c r="H50" s="1">
        <f>COUNTIF(医生!$B$26:$H$26,"*"&amp;$C50&amp;"*")</f>
        <v>0</v>
      </c>
    </row>
    <row r="51" spans="2:8" x14ac:dyDescent="0.2">
      <c r="B51" s="1" t="s">
        <v>277</v>
      </c>
      <c r="C51" s="1" t="s">
        <v>281</v>
      </c>
      <c r="D51" s="1" t="s">
        <v>278</v>
      </c>
      <c r="E51" s="1" t="e">
        <f>COUNTIF(医生!#REF!,$C51)</f>
        <v>#REF!</v>
      </c>
      <c r="F51" s="1" t="e">
        <f>COUNTIF(医生!#REF!,$C51)</f>
        <v>#REF!</v>
      </c>
      <c r="G51" s="1" t="e">
        <f>COUNTIF(医生!#REF!,$C51)</f>
        <v>#REF!</v>
      </c>
      <c r="H51" s="1" t="e">
        <f>COUNTIF(医生!#REF!,$C51)</f>
        <v>#REF!</v>
      </c>
    </row>
  </sheetData>
  <phoneticPr fontId="36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 otherUserPermission="visible"/>
  <rangeList sheetStid="1" master="" otherUserPermission="visible"/>
  <rangeList sheetStid="3" master="" otherUserPermission="visible"/>
  <rangeList sheetStid="10" master="" otherUserPermission="visible"/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功能说明</vt:lpstr>
      <vt:lpstr>医生</vt:lpstr>
      <vt:lpstr>门诊医护</vt:lpstr>
      <vt:lpstr>医生逻辑</vt:lpstr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 xiao</dc:creator>
  <cp:lastModifiedBy>windows 10</cp:lastModifiedBy>
  <cp:lastPrinted>2023-06-02T01:58:00Z</cp:lastPrinted>
  <dcterms:created xsi:type="dcterms:W3CDTF">2023-03-02T06:34:00Z</dcterms:created>
  <dcterms:modified xsi:type="dcterms:W3CDTF">2024-09-11T08:24:31Z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452779F2FE7C4CDE8D94A17E77551059_13</vt:lpwstr>
  </property>
</Properties>
</file>